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40" windowWidth="22995" windowHeight="13950" tabRatio="747" firstSheet="1" activeTab="3"/>
  </bookViews>
  <sheets>
    <sheet name="senseInfo" sheetId="2" state="hidden" r:id="rId1"/>
    <sheet name="Description" sheetId="66" r:id="rId2"/>
    <sheet name="RiskSwappedFuncs" sheetId="91" state="hidden" r:id="rId3"/>
    <sheet name="Model" sheetId="28" r:id="rId4"/>
    <sheet name="SC yld data" sheetId="31" state="hidden" r:id="rId5"/>
    <sheet name="yld pivot 13" sheetId="29" state="hidden" r:id="rId6"/>
    <sheet name="yld pivot no 13" sheetId="30" state="hidden" r:id="rId7"/>
    <sheet name="avg yld" sheetId="25" state="hidden" r:id="rId8"/>
    <sheet name="_PalUtilTempWorksheet" sheetId="11" state="hidden" r:id="rId9"/>
    <sheet name="treeCalc_2" sheetId="37" state="hidden" r:id="rId10"/>
    <sheet name="Sensitivity A31, G28 (3)" sheetId="54" r:id="rId11"/>
    <sheet name="Dominance A31, G28 (3)" sheetId="55" r:id="rId12"/>
    <sheet name="Sensitivity A31, G32 (4)" sheetId="64" r:id="rId13"/>
    <sheet name="Dominance A31, G32 (4)" sheetId="65" r:id="rId14"/>
    <sheet name="Sensitivity A31, G32 (2)" sheetId="81" r:id="rId15"/>
    <sheet name="Strategy Region A31, G32 (3)" sheetId="90" r:id="rId16"/>
  </sheets>
  <definedNames>
    <definedName name="_AtRisk_FitDataRange_FIT_265A8_A1EAE" localSheetId="3" hidden="1">#REF!</definedName>
    <definedName name="_AtRisk_FitDataRange_FIT_265A8_A1EAE" hidden="1">#REF!</definedName>
    <definedName name="_AtRisk_FitDataRange_FIT_33342_87DAD" hidden="1">'avg yld'!$B$2:$B$13</definedName>
    <definedName name="_AtRisk_FitDataRange_FIT_37F14_3BD41" localSheetId="3" hidden="1">#REF!</definedName>
    <definedName name="_AtRisk_FitDataRange_FIT_37F14_3BD41" hidden="1">#REF!</definedName>
    <definedName name="_AtRisk_FitDataRange_FIT_5D4F0_C0236" localSheetId="3" hidden="1">#REF!</definedName>
    <definedName name="_AtRisk_FitDataRange_FIT_5D4F0_C0236" hidden="1">#REF!</definedName>
    <definedName name="_AtRisk_FitDataRange_FIT_C0B87_D8F5B"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001" hidden="1">"No Change"</definedName>
    <definedName name="_AtRisk_SimSetting_SimName002" hidden="1">"Slow"</definedName>
    <definedName name="_AtRisk_SimSetting_SimName003" hidden="1">"Fast"</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4" hidden="1">'SC yld data'!$A$28:$D$99</definedName>
    <definedName name="new" hidden="1">'SC yld data'!#REF!</definedName>
    <definedName name="Pal_Workbook_GUID" hidden="1">"X4LYKZC5YJZL4CAEF6T4Y7KH"</definedName>
    <definedName name="PalisadeReportWorksheetCreatedBy" localSheetId="11">"PrecisionTree"</definedName>
    <definedName name="PalisadeReportWorksheetCreatedBy" localSheetId="13">"PrecisionTree"</definedName>
    <definedName name="PalisadeReportWorksheetCreatedBy" localSheetId="10">"PrecisionTree"</definedName>
    <definedName name="PalisadeReportWorksheetCreatedBy" localSheetId="14">"PrecisionTree"</definedName>
    <definedName name="PalisadeReportWorksheetCreatedBy" localSheetId="12">"PrecisionTree"</definedName>
    <definedName name="PalisadeReportWorksheetCreatedBy" localSheetId="15">"PrecisionTree"</definedName>
    <definedName name="PTree_PolicySuggestion_IncludeDecisionTable" hidden="1">TRUE</definedName>
    <definedName name="PTree_PolicySuggestion_IncludeOptimalDecisionTree" hidden="1">TRUE</definedName>
    <definedName name="PTree_PolicySuggestion_Model" localSheetId="3" hidden="1">PTreeObjectReference(PTDecisionTree_2,#REF!)</definedName>
    <definedName name="PTree_PolicySuggestion_Model" hidden="1">PTreeObjectReference(PTDecisionTree_2,#REF!)</definedName>
    <definedName name="PTree_PolicySuggestion_StartingNode" localSheetId="3" hidden="1">PTreeObjectReference(NULL,NULL)</definedName>
    <definedName name="PTree_PolicySuggestion_StartingNode" hidden="1">PTreeObjectReference(NULL,NULL)</definedName>
    <definedName name="PTree_RiskProfile_IncludeCumulativeChart" hidden="1">TRUE</definedName>
    <definedName name="PTree_RiskProfile_IncludeProbabilityChart" hidden="1">TRUE</definedName>
    <definedName name="PTree_RiskProfile_IncludeStatisticalSummary" hidden="1">FALSE</definedName>
    <definedName name="PTree_RiskProfile_Model" localSheetId="3" hidden="1">PTreeObjectReference(PTDecisionTree_2,#REF!)</definedName>
    <definedName name="PTree_RiskProfile_Model" hidden="1">PTreeObjectReference(PTDecisionTree_2,#REF!)</definedName>
    <definedName name="PTree_RiskProfile_PathsToAnalyze" hidden="1">1</definedName>
    <definedName name="PTree_RiskProfile_StartingNode" localSheetId="3" hidden="1">PTreeObjectReference(NULL,NULL)</definedName>
    <definedName name="PTree_RiskProfile_StartingNode" hidden="1">PTreeObjectReference(NULL,NULL)</definedName>
    <definedName name="PTree_SensitivityAnalysis_AnalysisType" hidden="1">1</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"Base Yield"</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45</definedName>
    <definedName name="PTree_SensitivityAnalysis_Inputs_1_Minimum" hidden="1">35</definedName>
    <definedName name="PTree_SensitivityAnalysis_Inputs_1_OneWayAnalysis" hidden="1">0</definedName>
    <definedName name="PTree_SensitivityAnalysis_Inputs_1_Steps" hidden="1">21</definedName>
    <definedName name="PTree_SensitivityAnalysis_Inputs_1_TwoWayAnalysis" hidden="1">2</definedName>
    <definedName name="PTree_SensitivityAnalysis_Inputs_1_VariationMethod" hidden="1">2</definedName>
    <definedName name="PTree_SensitivityAnalysis_Inputs_1_VaryCell" hidden="1">Model!$G$28</definedName>
    <definedName name="PTree_SensitivityAnalysis_Inputs_2_AlternateCellLabel" hidden="1">"p winterkill"</definedName>
    <definedName name="PTree_SensitivityAnalysis_Inputs_2_BaseValueIsAutomatic" hidden="1">TRUE</definedName>
    <definedName name="PTree_SensitivityAnalysis_Inputs_2_MaintainProbabilityNormalization" hidden="1">FALSE</definedName>
    <definedName name="PTree_SensitivityAnalysis_Inputs_2_ManualBaseValue" hidden="1">0</definedName>
    <definedName name="PTree_SensitivityAnalysis_Inputs_2_Maximum" hidden="1">0.4</definedName>
    <definedName name="PTree_SensitivityAnalysis_Inputs_2_Minimum" hidden="1">0.05</definedName>
    <definedName name="PTree_SensitivityAnalysis_Inputs_2_OneWayAnalysis" hidden="1">1</definedName>
    <definedName name="PTree_SensitivityAnalysis_Inputs_2_Steps" hidden="1">15</definedName>
    <definedName name="PTree_SensitivityAnalysis_Inputs_2_TwoWayAnalysis" hidden="1">1</definedName>
    <definedName name="PTree_SensitivityAnalysis_Inputs_2_VariationMethod" hidden="1">2</definedName>
    <definedName name="PTree_SensitivityAnalysis_Inputs_2_VaryCell" hidden="1">Model!$A$31</definedName>
    <definedName name="PTree_SensitivityAnalysis_Inputs_3_AlternateCellLabel" hidden="1">""</definedName>
    <definedName name="PTree_SensitivityAnalysis_Inputs_3_BaseValueIsAutomatic" hidden="1">TRUE</definedName>
    <definedName name="PTree_SensitivityAnalysis_Inputs_3_MaintainProbabilityNormalization" hidden="1">FALSE</definedName>
    <definedName name="PTree_SensitivityAnalysis_Inputs_3_ManualBaseValue" hidden="1">0</definedName>
    <definedName name="PTree_SensitivityAnalysis_Inputs_3_Maximum" hidden="1">3</definedName>
    <definedName name="PTree_SensitivityAnalysis_Inputs_3_Minimum" hidden="1">1</definedName>
    <definedName name="PTree_SensitivityAnalysis_Inputs_3_OneWayAnalysis" hidden="1">1</definedName>
    <definedName name="PTree_SensitivityAnalysis_Inputs_3_Steps" hidden="1">15</definedName>
    <definedName name="PTree_SensitivityAnalysis_Inputs_3_TwoWayAnalysis" hidden="1">0</definedName>
    <definedName name="PTree_SensitivityAnalysis_Inputs_3_VariationMethod" hidden="1">2</definedName>
    <definedName name="PTree_SensitivityAnalysis_Inputs_3_VaryCell" hidden="1">Model!$G$32</definedName>
    <definedName name="PTree_SensitivityAnalysis_Inputs_Count" hidden="1">3</definedName>
    <definedName name="PTree_SensitivityAnalysis_Output_AlternateCellLabel" hidden="1">""</definedName>
    <definedName name="PTree_SensitivityAnalysis_Output_Model" hidden="1">PTreeObjectReference(PTDecisionTree_2,treeCalc_2!$A$1)</definedName>
    <definedName name="PTree_SensitivityAnalysis_Output_OutputType" hidden="1">1</definedName>
    <definedName name="PTree_SensitivityAnalysis_Output_StartingNode" hidden="1">PTreeObjectReference(NULL,NULL)</definedName>
    <definedName name="PTree_SensitivityAnalysis_UpdateDisplay" hidden="1">FALSE</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TRUE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treeList" hidden="1">"01000000000000000000000000000000000000000000000000000000000000000000000000000000000000000000000000000000000000000000000000000000000000000000000000000000000000000000000000000000000000000000000000000000"</definedName>
    <definedName name="ww" localSheetId="3" hidden="1">PTreeObjectReference(PTDecisionTree_2,#REF!)</definedName>
    <definedName name="ww" hidden="1">PTreeObjectReference(PTDecisionTree_2,#REF!)</definedName>
  </definedNames>
  <calcPr calcId="145621"/>
  <pivotCaches>
    <pivotCache cacheId="2" r:id="rId17"/>
    <pivotCache cacheId="3" r:id="rId18"/>
  </pivotCaches>
</workbook>
</file>

<file path=xl/calcChain.xml><?xml version="1.0" encoding="utf-8"?>
<calcChain xmlns="http://schemas.openxmlformats.org/spreadsheetml/2006/main">
  <c r="H2" i="91" l="1"/>
  <c r="AU2" i="91"/>
  <c r="L17" i="31"/>
  <c r="BA2" i="91" s="1"/>
  <c r="L16" i="31"/>
  <c r="AY2" i="91" s="1"/>
  <c r="D31" i="28"/>
  <c r="AW2" i="91" s="1"/>
  <c r="D22" i="28"/>
  <c r="C22" i="28"/>
  <c r="AS2" i="91" s="1"/>
  <c r="B22" i="28"/>
  <c r="AQ2" i="91" s="1"/>
  <c r="B9" i="28"/>
  <c r="D8" i="28"/>
  <c r="D9" i="28" s="1"/>
  <c r="C8" i="28"/>
  <c r="J2" i="91" s="1"/>
  <c r="B8" i="28"/>
  <c r="A2" i="91" s="1"/>
  <c r="B2" i="91"/>
  <c r="AX2" i="91"/>
  <c r="D2" i="91"/>
  <c r="AZ2" i="91"/>
  <c r="F2" i="91"/>
  <c r="BB2" i="91"/>
  <c r="K2" i="91" l="1"/>
  <c r="X2" i="91"/>
  <c r="C9" i="28"/>
  <c r="E2" i="91"/>
  <c r="G2" i="91"/>
  <c r="L2" i="91"/>
  <c r="C2" i="91"/>
  <c r="I9" i="28"/>
  <c r="I19" i="28"/>
  <c r="D15" i="28" s="1"/>
  <c r="D17" i="28" s="1"/>
  <c r="C11" i="28"/>
  <c r="D43" i="28"/>
  <c r="K15" i="37" s="1"/>
  <c r="D39" i="28"/>
  <c r="K14" i="37" s="1"/>
  <c r="O13" i="37"/>
  <c r="K11" i="37"/>
  <c r="J11" i="37"/>
  <c r="O11" i="37"/>
  <c r="B11" i="37"/>
  <c r="B2" i="37"/>
  <c r="D5" i="28"/>
  <c r="D7" i="28" s="1"/>
  <c r="B5" i="28"/>
  <c r="B7" i="28"/>
  <c r="C5" i="28"/>
  <c r="C7" i="28"/>
  <c r="I24" i="28"/>
  <c r="H24" i="28"/>
  <c r="G24" i="28"/>
  <c r="D11" i="28"/>
  <c r="D13" i="28" s="1"/>
  <c r="B11" i="28"/>
  <c r="B13" i="28" s="1"/>
  <c r="D104" i="31"/>
  <c r="D101" i="31"/>
  <c r="I89" i="31"/>
  <c r="N14" i="31"/>
  <c r="N11" i="31"/>
  <c r="N9" i="31"/>
  <c r="L2" i="31"/>
  <c r="E6" i="2"/>
  <c r="E5" i="2"/>
  <c r="G30" i="28"/>
  <c r="H19" i="28"/>
  <c r="C16" i="28" s="1"/>
  <c r="C18" i="28" s="1"/>
  <c r="I28" i="28"/>
  <c r="I27" i="28"/>
  <c r="G19" i="28"/>
  <c r="B16" i="28" s="1"/>
  <c r="B18" i="28" s="1"/>
  <c r="B15" i="28"/>
  <c r="B17" i="28" s="1"/>
  <c r="C14" i="25"/>
  <c r="B14" i="25"/>
  <c r="E12" i="2"/>
  <c r="E8" i="2"/>
  <c r="E7" i="2"/>
  <c r="E11" i="2"/>
  <c r="E9" i="2"/>
  <c r="E13" i="2"/>
  <c r="E10" i="2"/>
  <c r="E14" i="2"/>
  <c r="E2" i="2"/>
  <c r="D16" i="28"/>
  <c r="D18" i="28" s="1"/>
  <c r="C42" i="28" s="1"/>
  <c r="J13" i="37" s="1"/>
  <c r="J15" i="37"/>
  <c r="W2" i="91" l="1"/>
  <c r="D20" i="28"/>
  <c r="AI2" i="91" s="1"/>
  <c r="AJ2" i="91"/>
  <c r="I2" i="91"/>
  <c r="C13" i="28"/>
  <c r="V2" i="91"/>
  <c r="B20" i="28"/>
  <c r="AE2" i="91" s="1"/>
  <c r="AF2" i="91"/>
  <c r="S2" i="91"/>
  <c r="T2" i="91"/>
  <c r="C15" i="28"/>
  <c r="C17" i="28" s="1"/>
  <c r="C10" i="28"/>
  <c r="B10" i="28"/>
  <c r="B12" i="28" l="1"/>
  <c r="N2" i="91"/>
  <c r="C20" i="28"/>
  <c r="AG2" i="91" s="1"/>
  <c r="AH2" i="91"/>
  <c r="U2" i="91"/>
  <c r="C12" i="28"/>
  <c r="P2" i="91"/>
  <c r="D10" i="28"/>
  <c r="D40" i="28"/>
  <c r="J14" i="37" s="1"/>
  <c r="D12" i="28" l="1"/>
  <c r="R2" i="91"/>
  <c r="Z2" i="91"/>
  <c r="M2" i="91"/>
  <c r="B14" i="28"/>
  <c r="AB2" i="91"/>
  <c r="O2" i="91"/>
  <c r="C14" i="28"/>
  <c r="Q2" i="91" l="1"/>
  <c r="D14" i="28"/>
  <c r="AD2" i="91"/>
  <c r="Y2" i="91"/>
  <c r="AL2" i="91"/>
  <c r="B21" i="28"/>
  <c r="AN2" i="91"/>
  <c r="AA2" i="91"/>
  <c r="C21" i="28"/>
  <c r="AR2" i="91"/>
  <c r="AT2" i="91"/>
  <c r="AM2" i="91" l="1"/>
  <c r="AP2" i="91"/>
  <c r="AC2" i="91"/>
  <c r="D21" i="28"/>
  <c r="AK2" i="91"/>
  <c r="C36" i="28"/>
  <c r="J12" i="37" s="1"/>
  <c r="AV2" i="91"/>
  <c r="F2" i="37"/>
  <c r="C35" i="28"/>
  <c r="D36" i="28"/>
  <c r="D35" i="28"/>
  <c r="E44" i="28"/>
  <c r="E40" i="28"/>
  <c r="C38" i="28"/>
  <c r="E39" i="28"/>
  <c r="C41" i="28"/>
  <c r="E43" i="28"/>
  <c r="D42" i="28"/>
  <c r="A13" i="37" l="1"/>
  <c r="A11" i="37"/>
  <c r="A14" i="37"/>
  <c r="A15" i="37"/>
  <c r="A12" i="37"/>
  <c r="AO2" i="91"/>
</calcChain>
</file>

<file path=xl/sharedStrings.xml><?xml version="1.0" encoding="utf-8"?>
<sst xmlns="http://schemas.openxmlformats.org/spreadsheetml/2006/main" count="1109" uniqueCount="479">
  <si>
    <t>Acres</t>
  </si>
  <si>
    <t>Total production</t>
  </si>
  <si>
    <t>Total cost</t>
  </si>
  <si>
    <t>Price</t>
  </si>
  <si>
    <t xml:space="preserve">    Total</t>
  </si>
  <si>
    <t xml:space="preserve">senseTotal: </t>
  </si>
  <si>
    <t>.</t>
  </si>
  <si>
    <t>selectionIndex</t>
  </si>
  <si>
    <t>formulaIndex</t>
  </si>
  <si>
    <t>cellAddress</t>
  </si>
  <si>
    <t>rangeAddress</t>
  </si>
  <si>
    <t>bookName</t>
  </si>
  <si>
    <t>sheetName</t>
  </si>
  <si>
    <t>ioIndex</t>
  </si>
  <si>
    <t>checkSelected</t>
  </si>
  <si>
    <t>baseValue</t>
  </si>
  <si>
    <t>useCellBase</t>
  </si>
  <si>
    <t>minPercent</t>
  </si>
  <si>
    <t>maxPercent</t>
  </si>
  <si>
    <t>minValue</t>
  </si>
  <si>
    <t>maxValue</t>
  </si>
  <si>
    <t>numIntervals</t>
  </si>
  <si>
    <t>intIndex</t>
  </si>
  <si>
    <t>varyWhenStepping</t>
  </si>
  <si>
    <t>intervalMode</t>
  </si>
  <si>
    <t>tableRange</t>
  </si>
  <si>
    <t>analysisString</t>
  </si>
  <si>
    <t>isInput</t>
  </si>
  <si>
    <t>groupIndex</t>
  </si>
  <si>
    <t>groupCount</t>
  </si>
  <si>
    <t/>
  </si>
  <si>
    <t>0.1</t>
  </si>
  <si>
    <t>'[Winter Kill.xlsx]WW no insur no change'!$B$26:$H$26</t>
  </si>
  <si>
    <t>0</t>
  </si>
  <si>
    <t>Yield</t>
  </si>
  <si>
    <t>0.11</t>
  </si>
  <si>
    <t>Base +1.00</t>
  </si>
  <si>
    <t>Base +1.20</t>
  </si>
  <si>
    <t>Base +1.30</t>
  </si>
  <si>
    <t>Base +1.40</t>
  </si>
  <si>
    <t>Base +1.50</t>
  </si>
  <si>
    <t>Base +1.60</t>
  </si>
  <si>
    <t>Base +1.70</t>
  </si>
  <si>
    <t>Base +1.80</t>
  </si>
  <si>
    <t>Base +1.90</t>
  </si>
  <si>
    <t>Base +2.00</t>
  </si>
  <si>
    <t>0.2</t>
  </si>
  <si>
    <t>Crop Switching Model</t>
  </si>
  <si>
    <t>CC SW</t>
  </si>
  <si>
    <t>SF SW</t>
  </si>
  <si>
    <t>WW</t>
  </si>
  <si>
    <t>Fallow treatment</t>
  </si>
  <si>
    <t>m</t>
  </si>
  <si>
    <t>sd</t>
  </si>
  <si>
    <t>WW differential</t>
  </si>
  <si>
    <t>Base -0.09</t>
  </si>
  <si>
    <t>Base -0.04</t>
  </si>
  <si>
    <t>Base +0.00</t>
  </si>
  <si>
    <t>0.04</t>
  </si>
  <si>
    <t>0.06</t>
  </si>
  <si>
    <t>0.12</t>
  </si>
  <si>
    <t>0.18</t>
  </si>
  <si>
    <t>0.22</t>
  </si>
  <si>
    <t>0.24</t>
  </si>
  <si>
    <t>0.26</t>
  </si>
  <si>
    <t>0.28</t>
  </si>
  <si>
    <t>0.3</t>
  </si>
  <si>
    <t>0.32</t>
  </si>
  <si>
    <t>0.34</t>
  </si>
  <si>
    <t>0.36</t>
  </si>
  <si>
    <t>0.38</t>
  </si>
  <si>
    <t>0.4</t>
  </si>
  <si>
    <t>6.2</t>
  </si>
  <si>
    <t>6.3</t>
  </si>
  <si>
    <t>6.4</t>
  </si>
  <si>
    <t>6.5</t>
  </si>
  <si>
    <t>6.6</t>
  </si>
  <si>
    <t>6.7</t>
  </si>
  <si>
    <t>6.8</t>
  </si>
  <si>
    <t>6.9</t>
  </si>
  <si>
    <t>7</t>
  </si>
  <si>
    <t>A29</t>
  </si>
  <si>
    <t>0.5</t>
  </si>
  <si>
    <t>1.5</t>
  </si>
  <si>
    <t>3</t>
  </si>
  <si>
    <t>Value: 3.00</t>
  </si>
  <si>
    <t>Risk Register</t>
  </si>
  <si>
    <t>Seed</t>
  </si>
  <si>
    <t>Herbicides</t>
  </si>
  <si>
    <t>Fungicides</t>
  </si>
  <si>
    <t>Insecticides</t>
  </si>
  <si>
    <t>Fertilizer</t>
  </si>
  <si>
    <t>Crop Insurance</t>
  </si>
  <si>
    <t>Fuel &amp; Lubrication</t>
  </si>
  <si>
    <t>Repairs</t>
  </si>
  <si>
    <t>Miscellaneous</t>
  </si>
  <si>
    <t>Operating Interest</t>
  </si>
  <si>
    <t>Misc. Overhead</t>
  </si>
  <si>
    <t>Machinery Depreciation</t>
  </si>
  <si>
    <t>Machinery Investment</t>
  </si>
  <si>
    <t>Land Charge</t>
  </si>
  <si>
    <t>Crop insurance Module</t>
  </si>
  <si>
    <t>SF insur cost differential</t>
  </si>
  <si>
    <t>WW insur cost  differential</t>
  </si>
  <si>
    <t>Winter Kill? WW .3</t>
  </si>
  <si>
    <t>SW SF / differential / 41.1</t>
  </si>
  <si>
    <t>SC Crop switching</t>
  </si>
  <si>
    <t>34</t>
  </si>
  <si>
    <t>-0.1</t>
  </si>
  <si>
    <t>45</t>
  </si>
  <si>
    <t>2.94117647058824E-02</t>
  </si>
  <si>
    <t>5.88235294117647E-02</t>
  </si>
  <si>
    <t>8.82352941176471E-02</t>
  </si>
  <si>
    <t>0.117647058823529</t>
  </si>
  <si>
    <t>0.147058823529412</t>
  </si>
  <si>
    <t>35</t>
  </si>
  <si>
    <t>36</t>
  </si>
  <si>
    <t>37</t>
  </si>
  <si>
    <t>38</t>
  </si>
  <si>
    <t>39</t>
  </si>
  <si>
    <t>Base +3.00</t>
  </si>
  <si>
    <t>Base +4.00</t>
  </si>
  <si>
    <t>Base +5.00</t>
  </si>
  <si>
    <t>D5</t>
  </si>
  <si>
    <t>Base yld / Winter Wheat</t>
  </si>
  <si>
    <t>=G26*I28</t>
  </si>
  <si>
    <t>-1</t>
  </si>
  <si>
    <t>D13</t>
  </si>
  <si>
    <t>WW Price</t>
  </si>
  <si>
    <t>=RiskUniform(G23,I23,RiskName("WW Price"))</t>
  </si>
  <si>
    <t>5.62</t>
  </si>
  <si>
    <t>95.00%</t>
  </si>
  <si>
    <t>99.00%</t>
  </si>
  <si>
    <t>Perc%: 95%</t>
  </si>
  <si>
    <t>Perc%: 99%</t>
  </si>
  <si>
    <t>-10.00%</t>
  </si>
  <si>
    <t>10.00%</t>
  </si>
  <si>
    <t xml:space="preserve">Base + Percent: -10.00% to 10.00% </t>
  </si>
  <si>
    <t>-0.08</t>
  </si>
  <si>
    <t>-0.06</t>
  </si>
  <si>
    <t>-0.04</t>
  </si>
  <si>
    <t>-0.02</t>
  </si>
  <si>
    <t>0.02</t>
  </si>
  <si>
    <t>0.08</t>
  </si>
  <si>
    <t>40.5</t>
  </si>
  <si>
    <t>41.4</t>
  </si>
  <si>
    <t>42.3</t>
  </si>
  <si>
    <t>43.2</t>
  </si>
  <si>
    <t>44.1</t>
  </si>
  <si>
    <t>45.9</t>
  </si>
  <si>
    <t>46.8</t>
  </si>
  <si>
    <t>47.7</t>
  </si>
  <si>
    <t>48.6</t>
  </si>
  <si>
    <t>49.5</t>
  </si>
  <si>
    <t>Base -10.00%</t>
  </si>
  <si>
    <t>Base -8.00%</t>
  </si>
  <si>
    <t>Base -6.00%</t>
  </si>
  <si>
    <t>Base -4.00%</t>
  </si>
  <si>
    <t>Base -2.00%</t>
  </si>
  <si>
    <t>Base +0.00%</t>
  </si>
  <si>
    <t>Base +2.00%</t>
  </si>
  <si>
    <t>Base +4.00%</t>
  </si>
  <si>
    <t>Base +6.00%</t>
  </si>
  <si>
    <t>Base +8.00%</t>
  </si>
  <si>
    <t>Base +10.00%</t>
  </si>
  <si>
    <t>-0.05</t>
  </si>
  <si>
    <t>0.05</t>
  </si>
  <si>
    <t>5.05799989700317</t>
  </si>
  <si>
    <t>5.33899989128113</t>
  </si>
  <si>
    <t>5.61999988555908</t>
  </si>
  <si>
    <t>5.90099987983704</t>
  </si>
  <si>
    <t>6.18199987411499</t>
  </si>
  <si>
    <t>Base -5.00%</t>
  </si>
  <si>
    <t>Base +5.00%</t>
  </si>
  <si>
    <t>I19</t>
  </si>
  <si>
    <t>Total / WW</t>
  </si>
  <si>
    <t>=SUM(I3:I18)</t>
  </si>
  <si>
    <t>191.33</t>
  </si>
  <si>
    <t>-30%</t>
  </si>
  <si>
    <t>30%</t>
  </si>
  <si>
    <t xml:space="preserve">Base + Percent: -30.00% to 30.00% </t>
  </si>
  <si>
    <t>-0.3</t>
  </si>
  <si>
    <t>-0.24</t>
  </si>
  <si>
    <t>-0.18</t>
  </si>
  <si>
    <t>-0.12</t>
  </si>
  <si>
    <t>133.931001281738</t>
  </si>
  <si>
    <t>145.410801391602</t>
  </si>
  <si>
    <t>156.890601501465</t>
  </si>
  <si>
    <t>168.370401611328</t>
  </si>
  <si>
    <t>179.850201721191</t>
  </si>
  <si>
    <t>191.330001831055</t>
  </si>
  <si>
    <t>202.809801940918</t>
  </si>
  <si>
    <t>214.289602050781</t>
  </si>
  <si>
    <t>225.769402160645</t>
  </si>
  <si>
    <t>237.249202270508</t>
  </si>
  <si>
    <t>248.729002380371</t>
  </si>
  <si>
    <t>Base -30.00%</t>
  </si>
  <si>
    <t>Base -24.00%</t>
  </si>
  <si>
    <t>Base -18.00%</t>
  </si>
  <si>
    <t>Base -12.00%</t>
  </si>
  <si>
    <t>Base +12.00%</t>
  </si>
  <si>
    <t>Base +18.00%</t>
  </si>
  <si>
    <t>Base +24.00%</t>
  </si>
  <si>
    <t>Base +30.00%</t>
  </si>
  <si>
    <t>-0.2</t>
  </si>
  <si>
    <t xml:space="preserve">Base + Value: 0 to 0.22 </t>
  </si>
  <si>
    <t>-0.725</t>
  </si>
  <si>
    <t>-0.45</t>
  </si>
  <si>
    <t>-0.175</t>
  </si>
  <si>
    <t>0.055</t>
  </si>
  <si>
    <t>0.165</t>
  </si>
  <si>
    <t>Base -0.20</t>
  </si>
  <si>
    <t>Base -0.15</t>
  </si>
  <si>
    <t>Base +0.02</t>
  </si>
  <si>
    <t>-1.57894736842105E-02</t>
  </si>
  <si>
    <t>-5.26315789473684E-03</t>
  </si>
  <si>
    <t>5.26315789473684E-03</t>
  </si>
  <si>
    <t>1.57894736842105E-02</t>
  </si>
  <si>
    <t>2.63157894736842E-02</t>
  </si>
  <si>
    <t>3.68421052631579E-02</t>
  </si>
  <si>
    <t>4.73684210526316E-02</t>
  </si>
  <si>
    <t>5.78947368421053E-02</t>
  </si>
  <si>
    <t>0.068421052631579</t>
  </si>
  <si>
    <t>7.89473684210526E-02</t>
  </si>
  <si>
    <t>8.94736842105263E-02</t>
  </si>
  <si>
    <t>188.309001802143</t>
  </si>
  <si>
    <t>190.323001821418</t>
  </si>
  <si>
    <t>192.337001840692</t>
  </si>
  <si>
    <t>194.351001859966</t>
  </si>
  <si>
    <t>196.36500187924</t>
  </si>
  <si>
    <t>198.379001898515</t>
  </si>
  <si>
    <t>200.393001917789</t>
  </si>
  <si>
    <t>202.407001937063</t>
  </si>
  <si>
    <t>204.421001956337</t>
  </si>
  <si>
    <t>206.435001975612</t>
  </si>
  <si>
    <t>208.449001994886</t>
  </si>
  <si>
    <t>210.46300201416</t>
  </si>
  <si>
    <t>Base -1.58%</t>
  </si>
  <si>
    <t>Base -0.53%</t>
  </si>
  <si>
    <t>Base +0.53%</t>
  </si>
  <si>
    <t>Base +1.58%</t>
  </si>
  <si>
    <t>Base +2.63%</t>
  </si>
  <si>
    <t>Base +3.68%</t>
  </si>
  <si>
    <t>Base +4.74%</t>
  </si>
  <si>
    <t>Base +5.79%</t>
  </si>
  <si>
    <t>Base +6.84%</t>
  </si>
  <si>
    <t>Base +7.89%</t>
  </si>
  <si>
    <t>Base +8.95%</t>
  </si>
  <si>
    <t>.1</t>
  </si>
  <si>
    <t>.5</t>
  </si>
  <si>
    <t xml:space="preserve">Values: 0.1 to 0.5 </t>
  </si>
  <si>
    <t>0.128571428571429</t>
  </si>
  <si>
    <t>0.157142857142857</t>
  </si>
  <si>
    <t>0.185714285714286</t>
  </si>
  <si>
    <t>0.214285714285714</t>
  </si>
  <si>
    <t>0.242857142857143</t>
  </si>
  <si>
    <t>0.271428571428571</t>
  </si>
  <si>
    <t>0.328571428571429</t>
  </si>
  <si>
    <t>0.357142857142857</t>
  </si>
  <si>
    <t>0.385714285714286</t>
  </si>
  <si>
    <t>0.414285714285714</t>
  </si>
  <si>
    <t>0.442857142857143</t>
  </si>
  <si>
    <t>0.471428571428571</t>
  </si>
  <si>
    <t>Value: 0.10</t>
  </si>
  <si>
    <t>Value: 0.13</t>
  </si>
  <si>
    <t>Value: 0.16</t>
  </si>
  <si>
    <t>Value: 0.19</t>
  </si>
  <si>
    <t>Value: 0.21</t>
  </si>
  <si>
    <t>Value: 0.24</t>
  </si>
  <si>
    <t>Value: 0.27</t>
  </si>
  <si>
    <t>Value: 0.30</t>
  </si>
  <si>
    <t>Value: 0.33</t>
  </si>
  <si>
    <t>Value: 0.36</t>
  </si>
  <si>
    <t>Value: 0.39</t>
  </si>
  <si>
    <t>Value: 0.41</t>
  </si>
  <si>
    <t>Value: 0.44</t>
  </si>
  <si>
    <t>Value: 0.47</t>
  </si>
  <si>
    <t>Value: 0.50</t>
  </si>
  <si>
    <t>G32</t>
  </si>
  <si>
    <t>WW insur cost  differential / m</t>
  </si>
  <si>
    <t>2</t>
  </si>
  <si>
    <t xml:space="preserve">Base + Value: 1.5 to 3.5 </t>
  </si>
  <si>
    <t>0.133333333333333</t>
  </si>
  <si>
    <t>0.266666666666667</t>
  </si>
  <si>
    <t>0.533333333333333</t>
  </si>
  <si>
    <t>0.666666666666667</t>
  </si>
  <si>
    <t>0.8</t>
  </si>
  <si>
    <t>0.933333333333333</t>
  </si>
  <si>
    <t>1.06666666666667</t>
  </si>
  <si>
    <t>1.2</t>
  </si>
  <si>
    <t>1.33333333333333</t>
  </si>
  <si>
    <t>1.7</t>
  </si>
  <si>
    <t>1.9</t>
  </si>
  <si>
    <t>2.1</t>
  </si>
  <si>
    <t>2.3</t>
  </si>
  <si>
    <t>2.5</t>
  </si>
  <si>
    <t>2.7</t>
  </si>
  <si>
    <t>2.9</t>
  </si>
  <si>
    <t>3.1</t>
  </si>
  <si>
    <t>3.3</t>
  </si>
  <si>
    <t>3.5</t>
  </si>
  <si>
    <t>Base +0.20</t>
  </si>
  <si>
    <t>Base +0.40</t>
  </si>
  <si>
    <t>Base +0.60</t>
  </si>
  <si>
    <t>Base +0.80</t>
  </si>
  <si>
    <t>Indemnity factor sw/sf/ww</t>
  </si>
  <si>
    <t>Winter Kill? WW .2 est 2010</t>
  </si>
  <si>
    <t>SW CC / base / 35</t>
  </si>
  <si>
    <t>WW CC / differential / 44</t>
  </si>
  <si>
    <t>diff</t>
  </si>
  <si>
    <t>Yield distr [skewed]</t>
  </si>
  <si>
    <t>Year</t>
  </si>
  <si>
    <t>County</t>
  </si>
  <si>
    <t>Data Item</t>
  </si>
  <si>
    <t>Value</t>
  </si>
  <si>
    <t>EMMONS</t>
  </si>
  <si>
    <t>GRANT</t>
  </si>
  <si>
    <t>MORTON</t>
  </si>
  <si>
    <t>OTHER (COMBINED) COUNTIES</t>
  </si>
  <si>
    <t>BURLEIGH</t>
  </si>
  <si>
    <t>SIOUX</t>
  </si>
  <si>
    <t>Spring</t>
  </si>
  <si>
    <t>Winter</t>
  </si>
  <si>
    <t>Max</t>
  </si>
  <si>
    <t>SW bu/ac</t>
  </si>
  <si>
    <t>WW bu/ac</t>
  </si>
  <si>
    <t>Expected Yield/Arcre (APH)</t>
  </si>
  <si>
    <t>Insurance Indemnity %</t>
  </si>
  <si>
    <t>Insured Acres</t>
  </si>
  <si>
    <t>Indemnity Paid</t>
  </si>
  <si>
    <t>Gross W/O Ins</t>
  </si>
  <si>
    <t>Cost/Acre</t>
  </si>
  <si>
    <t>Results</t>
  </si>
  <si>
    <t>Gross W/ Ins</t>
  </si>
  <si>
    <t>Net w/o Ins</t>
  </si>
  <si>
    <t>Net w/ Ins</t>
  </si>
  <si>
    <t>B11</t>
  </si>
  <si>
    <t>Model</t>
  </si>
  <si>
    <t>Price distr  [uniform] / CC Spring Wheat-Weibull</t>
  </si>
  <si>
    <t>-2</t>
  </si>
  <si>
    <t xml:space="preserve">Base + Value: 4.2 to 8.2 </t>
  </si>
  <si>
    <t>-0.32258064516129</t>
  </si>
  <si>
    <t>-0.230414746543779</t>
  </si>
  <si>
    <t>-0.138248847926268</t>
  </si>
  <si>
    <t>-4.60829493087565E-02</t>
  </si>
  <si>
    <t>4.60829493087565E-02</t>
  </si>
  <si>
    <t>0.138248847926268</t>
  </si>
  <si>
    <t>0.230414746543779</t>
  </si>
  <si>
    <t>0.32258064516129</t>
  </si>
  <si>
    <t>4.2</t>
  </si>
  <si>
    <t>4.77142857142857</t>
  </si>
  <si>
    <t>5.34285714285714</t>
  </si>
  <si>
    <t>5.91428571428571</t>
  </si>
  <si>
    <t>6.48571428571429</t>
  </si>
  <si>
    <t>7.05714285714286</t>
  </si>
  <si>
    <t>7.62857142857143</t>
  </si>
  <si>
    <t>8.2</t>
  </si>
  <si>
    <t>Base -2.00</t>
  </si>
  <si>
    <t>Base -1.43</t>
  </si>
  <si>
    <t>Base -0.86</t>
  </si>
  <si>
    <t>Base -0.29</t>
  </si>
  <si>
    <t>Base +0.29</t>
  </si>
  <si>
    <t>Base +0.86</t>
  </si>
  <si>
    <t>Base +1.43</t>
  </si>
  <si>
    <t>C11</t>
  </si>
  <si>
    <t>Price distr  [uniform] / Winter Wheat-Weibull</t>
  </si>
  <si>
    <t>5.5</t>
  </si>
  <si>
    <t xml:space="preserve">Base + Value: 3.5 to 7.5 </t>
  </si>
  <si>
    <t>-0.363636363636364</t>
  </si>
  <si>
    <t>-0.25974025974026</t>
  </si>
  <si>
    <t>-0.155844155844156</t>
  </si>
  <si>
    <t>-5.19480519480527E-02</t>
  </si>
  <si>
    <t>5.19480519480527E-02</t>
  </si>
  <si>
    <t>0.155844155844156</t>
  </si>
  <si>
    <t>0.25974025974026</t>
  </si>
  <si>
    <t>0.363636363636364</t>
  </si>
  <si>
    <t>4.07142857142857</t>
  </si>
  <si>
    <t>4.64285714285714</t>
  </si>
  <si>
    <t>5.21428571428571</t>
  </si>
  <si>
    <t>5.78571428571429</t>
  </si>
  <si>
    <t>6.35714285714286</t>
  </si>
  <si>
    <t>6.92857142857143</t>
  </si>
  <si>
    <t>7.5</t>
  </si>
  <si>
    <t>CC Spring Wheat</t>
  </si>
  <si>
    <t>Winter Wheat</t>
  </si>
  <si>
    <t>SF Spring Wheat</t>
  </si>
  <si>
    <t>Low</t>
  </si>
  <si>
    <t>High</t>
  </si>
  <si>
    <t>Crop Budgets (NDSU)</t>
  </si>
  <si>
    <t>Production costs/ac</t>
  </si>
  <si>
    <t>Cost/Acre w/o Ins</t>
  </si>
  <si>
    <t>Total cost w/o Ins</t>
  </si>
  <si>
    <t>Production Guarentee</t>
  </si>
  <si>
    <t>Net Mean w/Ins</t>
  </si>
  <si>
    <t>Row Labels</t>
  </si>
  <si>
    <t>Average of Value</t>
  </si>
  <si>
    <t>Grand Total</t>
  </si>
  <si>
    <t>SW Price Range</t>
  </si>
  <si>
    <t>WW Price Range</t>
  </si>
  <si>
    <t xml:space="preserve"> </t>
  </si>
  <si>
    <t>Price yr [mid] [distr]</t>
  </si>
  <si>
    <t>Name</t>
  </si>
  <si>
    <t>SheetRef</t>
  </si>
  <si>
    <t>GenInfo</t>
  </si>
  <si>
    <t>Def. Link</t>
  </si>
  <si>
    <t>EXT REFS</t>
  </si>
  <si>
    <t>Def. Form</t>
  </si>
  <si>
    <t>Calc Macro</t>
  </si>
  <si>
    <t>Highest#</t>
  </si>
  <si>
    <t>Ptree1 Compatibility</t>
  </si>
  <si>
    <t>Eval. Function</t>
  </si>
  <si>
    <t>Creation Version</t>
  </si>
  <si>
    <t>Required Version</t>
  </si>
  <si>
    <t>Recommended Version</t>
  </si>
  <si>
    <t>Last Modified By Version</t>
  </si>
  <si>
    <t>Output Label</t>
  </si>
  <si>
    <t>Output Value NF</t>
  </si>
  <si>
    <t>Output Prob NF</t>
  </si>
  <si>
    <t>Input Value NF</t>
  </si>
  <si>
    <t>Input Prob NF</t>
  </si>
  <si>
    <t>R-Value Ref.</t>
  </si>
  <si>
    <t>Anchor Cell</t>
  </si>
  <si>
    <t>Branch Name</t>
  </si>
  <si>
    <t>bformtype</t>
  </si>
  <si>
    <t>valformula</t>
  </si>
  <si>
    <t>pbformula</t>
  </si>
  <si>
    <t>distribution</t>
  </si>
  <si>
    <t>cumPayoffFunction</t>
  </si>
  <si>
    <t>link</t>
  </si>
  <si>
    <t>ENDNODEFORMULA</t>
  </si>
  <si>
    <t>VAL</t>
  </si>
  <si>
    <t>PB</t>
  </si>
  <si>
    <t>IntRefs</t>
  </si>
  <si>
    <t>RefRefs</t>
  </si>
  <si>
    <t>NodeNames</t>
  </si>
  <si>
    <t>Collapsed</t>
  </si>
  <si>
    <t>=</t>
  </si>
  <si>
    <t>6.3.1</t>
  </si>
  <si>
    <t>5.0.0</t>
  </si>
  <si>
    <t>&lt;NF&gt;</t>
  </si>
  <si>
    <t>Automatic</t>
  </si>
  <si>
    <t>DEFAULT</t>
  </si>
  <si>
    <t>Decision</t>
  </si>
  <si>
    <t>Chance</t>
  </si>
  <si>
    <t>2,0,0,2,2,3,0,0,0</t>
  </si>
  <si>
    <t>Spring Wheat</t>
  </si>
  <si>
    <t>4,0,0,0,1,0,0</t>
  </si>
  <si>
    <t>1,0,0,2,4,5,1,0,0</t>
  </si>
  <si>
    <t>4,0,0,0,3,0,0</t>
  </si>
  <si>
    <t>PrecisionTree Sensitivity Analysis - Sensitivity Graph (2-Way)</t>
  </si>
  <si>
    <r>
      <t>Performed By:</t>
    </r>
    <r>
      <rPr>
        <sz val="8"/>
        <color theme="1"/>
        <rFont val="Tahoma"/>
        <family val="2"/>
      </rPr>
      <t xml:space="preserve"> wtravis</t>
    </r>
  </si>
  <si>
    <r>
      <t>Input X:</t>
    </r>
    <r>
      <rPr>
        <sz val="8"/>
        <color theme="1"/>
        <rFont val="Tahoma"/>
        <family val="2"/>
      </rPr>
      <t xml:space="preserve"> p winterkill (A31)</t>
    </r>
  </si>
  <si>
    <r>
      <t>Input Y:</t>
    </r>
    <r>
      <rPr>
        <sz val="8"/>
        <color theme="1"/>
        <rFont val="Tahoma"/>
        <family val="2"/>
      </rPr>
      <t xml:space="preserve"> Base Yield (G28)</t>
    </r>
  </si>
  <si>
    <t>With Variation of p winterkill (A31) and Base Yield (G28)</t>
  </si>
  <si>
    <t>p winterkill (A31)</t>
  </si>
  <si>
    <t>Base Yield (G28)</t>
  </si>
  <si>
    <t>PrecisionTree Sensitivity Analysis - Strategy Region (2-Way)</t>
  </si>
  <si>
    <r>
      <t>Input #1:</t>
    </r>
    <r>
      <rPr>
        <sz val="8"/>
        <color theme="1"/>
        <rFont val="Tahoma"/>
        <family val="2"/>
      </rPr>
      <t xml:space="preserve"> p winterkill (A31)</t>
    </r>
  </si>
  <si>
    <r>
      <t>Input #2:</t>
    </r>
    <r>
      <rPr>
        <sz val="8"/>
        <color theme="1"/>
        <rFont val="Tahoma"/>
        <family val="2"/>
      </rPr>
      <t xml:space="preserve"> Base Yield (G28)</t>
    </r>
  </si>
  <si>
    <t>Strategy Region Chart Data</t>
  </si>
  <si>
    <t>0,2,1,0,0,Exponential, 0,0,-1,0,-1,-1,.0001</t>
  </si>
  <si>
    <t>No winter kill</t>
  </si>
  <si>
    <t>Winter kill</t>
  </si>
  <si>
    <r>
      <t>Output:</t>
    </r>
    <r>
      <rPr>
        <sz val="8"/>
        <color theme="1"/>
        <rFont val="Tahoma"/>
        <family val="2"/>
      </rPr>
      <t xml:space="preserve"> Decision Tree 'New Tree' (Expected Value of Entire Model)</t>
    </r>
  </si>
  <si>
    <t>Two-Way Sensitivity Data of Decision Tree 'New Tree' (Expected Value of Entire Model)</t>
  </si>
  <si>
    <r>
      <t>Node:</t>
    </r>
    <r>
      <rPr>
        <sz val="8"/>
        <color theme="1"/>
        <rFont val="Tahoma"/>
        <family val="2"/>
      </rPr>
      <t xml:space="preserve"> 'Decision' (C38)</t>
    </r>
  </si>
  <si>
    <r>
      <t>Date:</t>
    </r>
    <r>
      <rPr>
        <sz val="8"/>
        <color theme="1"/>
        <rFont val="Tahoma"/>
        <family val="2"/>
      </rPr>
      <t xml:space="preserve"> Friday, February 20, 2015 8:27:48 PM</t>
    </r>
  </si>
  <si>
    <r>
      <t>Date:</t>
    </r>
    <r>
      <rPr>
        <sz val="8"/>
        <color theme="1"/>
        <rFont val="Tahoma"/>
        <family val="2"/>
      </rPr>
      <t xml:space="preserve"> Friday, February 20, 2015 8:27:49 PM</t>
    </r>
  </si>
  <si>
    <r>
      <t>Input Y:</t>
    </r>
    <r>
      <rPr>
        <sz val="8"/>
        <color theme="1"/>
        <rFont val="Tahoma"/>
        <family val="2"/>
      </rPr>
      <t xml:space="preserve"> WW insur cost  differential (G32)</t>
    </r>
  </si>
  <si>
    <t>With Variation of p winterkill (A31) and WW insur cost  differential (G32)</t>
  </si>
  <si>
    <t>WW insur cost  differential (G32)</t>
  </si>
  <si>
    <r>
      <t>Input #2:</t>
    </r>
    <r>
      <rPr>
        <sz val="8"/>
        <color theme="1"/>
        <rFont val="Tahoma"/>
        <family val="2"/>
      </rPr>
      <t xml:space="preserve"> WW insur cost  differential (G32)</t>
    </r>
  </si>
  <si>
    <r>
      <t>Date:</t>
    </r>
    <r>
      <rPr>
        <sz val="8"/>
        <color theme="1"/>
        <rFont val="Tahoma"/>
        <family val="2"/>
      </rPr>
      <t xml:space="preserve"> Saturday, February 21, 2015 11:36:11 AM</t>
    </r>
  </si>
  <si>
    <t>Crop Choice</t>
  </si>
  <si>
    <t>2014 South Central</t>
  </si>
  <si>
    <r>
      <t>Output:</t>
    </r>
    <r>
      <rPr>
        <sz val="8"/>
        <color theme="1"/>
        <rFont val="Tahoma"/>
        <family val="2"/>
      </rPr>
      <t xml:space="preserve"> Decision Tree 'Crop Choice' (Expected Value of Entire Model)</t>
    </r>
  </si>
  <si>
    <t>Two-Way Sensitivity Data of Decision Tree 'Crop Choice' (Expected Value of Entire Model)</t>
  </si>
  <si>
    <r>
      <t>Date:</t>
    </r>
    <r>
      <rPr>
        <sz val="8"/>
        <color theme="1"/>
        <rFont val="Tahoma"/>
        <family val="2"/>
      </rPr>
      <t xml:space="preserve"> Saturday, April 04, 2015 9:34:53 PM</t>
    </r>
  </si>
  <si>
    <r>
      <t>Date:</t>
    </r>
    <r>
      <rPr>
        <sz val="8"/>
        <color theme="1"/>
        <rFont val="Tahoma"/>
        <family val="2"/>
      </rPr>
      <t xml:space="preserve"> Saturday, April 04, 2015 9:53:58 PM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</si>
</sst>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0.0"/>
    <numFmt numFmtId="165" formatCode="0.000"/>
    <numFmt numFmtId="166" formatCode="_(&quot;$&quot;* #,##0_);_(&quot;$&quot;* \(#,##0\);_(&quot;$&quot;* &quot;-&quot;??_);_(@_)"/>
    <numFmt numFmtId="167" formatCode="[&gt;0.00001]0.0###%;[=0]0.0%;0.00E+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Helv"/>
    </font>
    <font>
      <sz val="10"/>
      <name val="Arial"/>
      <family val="2"/>
    </font>
    <font>
      <sz val="10"/>
      <name val="Arial"/>
      <family val="2"/>
    </font>
    <font>
      <b/>
      <sz val="11"/>
      <color rgb="FF9C6500"/>
      <name val="Calibri"/>
      <family val="2"/>
      <scheme val="minor"/>
    </font>
    <font>
      <sz val="10"/>
      <color indexed="12"/>
      <name val="Arial"/>
      <family val="2"/>
    </font>
    <font>
      <b/>
      <sz val="11"/>
      <color rgb="FF7030A0"/>
      <name val="Calibri"/>
      <family val="2"/>
      <scheme val="minor"/>
    </font>
    <font>
      <b/>
      <sz val="8"/>
      <color rgb="FF000080"/>
      <name val="Calibri"/>
      <family val="2"/>
      <scheme val="minor"/>
    </font>
    <font>
      <sz val="8"/>
      <color theme="1"/>
      <name val="Calibri"/>
      <family val="2"/>
      <scheme val="minor"/>
    </font>
    <font>
      <b/>
      <sz val="8"/>
      <color rgb="FF008000"/>
      <name val="Calibri"/>
      <family val="2"/>
      <scheme val="minor"/>
    </font>
    <font>
      <sz val="8"/>
      <color rgb="FF008000"/>
      <name val="Calibri"/>
      <family val="2"/>
      <scheme val="minor"/>
    </font>
    <font>
      <sz val="8"/>
      <color rgb="FF800000"/>
      <name val="Calibri"/>
      <family val="2"/>
      <scheme val="minor"/>
    </font>
    <font>
      <b/>
      <sz val="8"/>
      <color rgb="FF800000"/>
      <name val="Calibri"/>
      <family val="2"/>
      <scheme val="minor"/>
    </font>
    <font>
      <sz val="8"/>
      <color theme="1"/>
      <name val="Tahoma"/>
      <family val="2"/>
    </font>
    <font>
      <b/>
      <sz val="14"/>
      <color theme="1"/>
      <name val="Tahoma"/>
      <family val="2"/>
    </font>
    <font>
      <b/>
      <sz val="8"/>
      <color theme="1"/>
      <name val="Tahoma"/>
      <family val="2"/>
    </font>
    <font>
      <b/>
      <sz val="10"/>
      <color theme="1"/>
      <name val="Calibri"/>
      <family val="2"/>
      <scheme val="minor"/>
    </font>
    <font>
      <b/>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indexed="2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rgb="FF7F7F7F"/>
      </right>
      <top style="medium">
        <color indexed="64"/>
      </top>
      <bottom style="thin">
        <color rgb="FF7F7F7F"/>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indexed="64"/>
      </bottom>
      <diagonal/>
    </border>
    <border>
      <left style="thin">
        <color indexed="64"/>
      </left>
      <right style="thin">
        <color rgb="FF7F7F7F"/>
      </right>
      <top style="thin">
        <color indexed="64"/>
      </top>
      <bottom style="thin">
        <color rgb="FF7F7F7F"/>
      </bottom>
      <diagonal/>
    </border>
    <border>
      <left/>
      <right/>
      <top style="thin">
        <color indexed="64"/>
      </top>
      <bottom/>
      <diagonal/>
    </border>
    <border>
      <left/>
      <right style="thin">
        <color indexed="64"/>
      </right>
      <top style="thin">
        <color indexed="64"/>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thin">
        <color indexed="64"/>
      </bottom>
      <diagonal/>
    </border>
    <border>
      <left style="thin">
        <color rgb="FF7F7F7F"/>
      </left>
      <right style="thin">
        <color indexed="64"/>
      </right>
      <top style="thin">
        <color rgb="FF7F7F7F"/>
      </top>
      <bottom style="thin">
        <color indexed="64"/>
      </bottom>
      <diagonal/>
    </border>
    <border>
      <left/>
      <right/>
      <top/>
      <bottom style="thin">
        <color indexed="64"/>
      </bottom>
      <diagonal/>
    </border>
    <border>
      <left/>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indexed="64"/>
      </bottom>
      <diagonal/>
    </border>
    <border>
      <left/>
      <right style="medium">
        <color rgb="FF000000"/>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rgb="FF000000"/>
      </bottom>
      <diagonal/>
    </border>
    <border>
      <left style="thin">
        <color indexed="64"/>
      </left>
      <right/>
      <top style="medium">
        <color indexed="64"/>
      </top>
      <bottom/>
      <diagonal/>
    </border>
    <border>
      <left style="medium">
        <color rgb="FF000000"/>
      </left>
      <right/>
      <top style="thin">
        <color indexed="64"/>
      </top>
      <bottom/>
      <diagonal/>
    </border>
    <border>
      <left style="medium">
        <color rgb="FF000000"/>
      </left>
      <right/>
      <top style="medium">
        <color indexed="64"/>
      </top>
      <bottom style="thin">
        <color rgb="FF808080"/>
      </bottom>
      <diagonal/>
    </border>
    <border>
      <left/>
      <right style="medium">
        <color rgb="FF000000"/>
      </right>
      <top style="medium">
        <color indexed="64"/>
      </top>
      <bottom style="thin">
        <color rgb="FF808080"/>
      </bottom>
      <diagonal/>
    </border>
    <border>
      <left/>
      <right/>
      <top style="medium">
        <color indexed="64"/>
      </top>
      <bottom style="thin">
        <color rgb="FF808080"/>
      </bottom>
      <diagonal/>
    </border>
    <border>
      <left/>
      <right style="thin">
        <color indexed="22"/>
      </right>
      <top/>
      <bottom style="thin">
        <color indexed="64"/>
      </bottom>
      <diagonal/>
    </border>
    <border>
      <left/>
      <right style="thin">
        <color indexed="22"/>
      </right>
      <top/>
      <bottom/>
      <diagonal/>
    </border>
    <border>
      <left/>
      <right style="thin">
        <color indexed="22"/>
      </right>
      <top/>
      <bottom style="medium">
        <color rgb="FF000000"/>
      </bottom>
      <diagonal/>
    </border>
    <border>
      <left style="thin">
        <color indexed="22"/>
      </left>
      <right/>
      <top style="medium">
        <color indexed="64"/>
      </top>
      <bottom style="thin">
        <color rgb="FF808080"/>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22"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xf numFmtId="44"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1" fillId="0" borderId="0"/>
    <xf numFmtId="0" fontId="1" fillId="8" borderId="8" applyNumberFormat="0" applyFont="0" applyAlignment="0" applyProtection="0"/>
    <xf numFmtId="44" fontId="1" fillId="0" borderId="0" applyFont="0" applyFill="0" applyBorder="0" applyAlignment="0" applyProtection="0"/>
  </cellStyleXfs>
  <cellXfs count="132">
    <xf numFmtId="0" fontId="0" fillId="0" borderId="0" xfId="0"/>
    <xf numFmtId="0" fontId="0" fillId="0" borderId="0" xfId="0" applyBorder="1"/>
    <xf numFmtId="164" fontId="0" fillId="0" borderId="0" xfId="0" applyNumberFormat="1"/>
    <xf numFmtId="1" fontId="0" fillId="0" borderId="0" xfId="0" applyNumberFormat="1"/>
    <xf numFmtId="6" fontId="0" fillId="0" borderId="0" xfId="0" applyNumberFormat="1"/>
    <xf numFmtId="8" fontId="0" fillId="0" borderId="0" xfId="0" applyNumberFormat="1"/>
    <xf numFmtId="9" fontId="0" fillId="0" borderId="0" xfId="0" applyNumberFormat="1"/>
    <xf numFmtId="0" fontId="0" fillId="0" borderId="0" xfId="0" quotePrefix="1"/>
    <xf numFmtId="2" fontId="0" fillId="0" borderId="0" xfId="0" applyNumberFormat="1"/>
    <xf numFmtId="0" fontId="0" fillId="0" borderId="11" xfId="0" applyBorder="1"/>
    <xf numFmtId="0" fontId="0" fillId="0" borderId="12" xfId="0" applyBorder="1"/>
    <xf numFmtId="0" fontId="0" fillId="0" borderId="13" xfId="0" applyBorder="1"/>
    <xf numFmtId="0" fontId="0" fillId="0" borderId="14" xfId="0" applyBorder="1"/>
    <xf numFmtId="0" fontId="0" fillId="0" borderId="16" xfId="0" applyBorder="1"/>
    <xf numFmtId="0" fontId="0" fillId="0" borderId="17" xfId="0" applyBorder="1"/>
    <xf numFmtId="0" fontId="20" fillId="4" borderId="10" xfId="8" applyFont="1" applyBorder="1"/>
    <xf numFmtId="2" fontId="19" fillId="0" borderId="0" xfId="41" applyNumberFormat="1" applyFont="1" applyFill="1" applyBorder="1"/>
    <xf numFmtId="2" fontId="0" fillId="0" borderId="0" xfId="0" applyNumberFormat="1" applyBorder="1"/>
    <xf numFmtId="0" fontId="20" fillId="4" borderId="0" xfId="8" applyFont="1" applyAlignment="1">
      <alignment wrapText="1"/>
    </xf>
    <xf numFmtId="165" fontId="9" fillId="5" borderId="15" xfId="9" applyNumberFormat="1" applyBorder="1"/>
    <xf numFmtId="2" fontId="21" fillId="0" borderId="0" xfId="0" applyNumberFormat="1" applyFont="1" applyFill="1" applyBorder="1" applyProtection="1">
      <protection locked="0"/>
    </xf>
    <xf numFmtId="2" fontId="0" fillId="0" borderId="18" xfId="0" applyNumberFormat="1" applyBorder="1"/>
    <xf numFmtId="0" fontId="0" fillId="0" borderId="18" xfId="0" applyBorder="1"/>
    <xf numFmtId="164" fontId="9" fillId="5" borderId="4" xfId="9" applyNumberFormat="1"/>
    <xf numFmtId="2" fontId="9" fillId="5" borderId="4" xfId="9" applyNumberFormat="1" applyBorder="1"/>
    <xf numFmtId="2" fontId="21" fillId="0" borderId="0" xfId="0" applyNumberFormat="1" applyFont="1" applyBorder="1" applyProtection="1">
      <protection locked="0"/>
    </xf>
    <xf numFmtId="44" fontId="0" fillId="0" borderId="0" xfId="47" applyFont="1"/>
    <xf numFmtId="166" fontId="0" fillId="0" borderId="0" xfId="47" applyNumberFormat="1" applyFont="1"/>
    <xf numFmtId="166" fontId="0" fillId="0" borderId="0" xfId="0" applyNumberFormat="1"/>
    <xf numFmtId="3" fontId="0" fillId="0" borderId="0" xfId="0" applyNumberFormat="1"/>
    <xf numFmtId="9" fontId="0" fillId="0" borderId="0" xfId="0" applyNumberFormat="1" applyBorder="1"/>
    <xf numFmtId="2" fontId="9" fillId="5" borderId="4" xfId="9" applyNumberFormat="1" applyBorder="1" applyProtection="1">
      <protection locked="0"/>
    </xf>
    <xf numFmtId="2" fontId="9" fillId="5" borderId="4" xfId="9" applyNumberFormat="1" applyBorder="1" applyAlignment="1">
      <alignment wrapText="1"/>
    </xf>
    <xf numFmtId="164" fontId="9" fillId="5" borderId="4" xfId="9" applyNumberFormat="1" applyBorder="1"/>
    <xf numFmtId="0" fontId="9" fillId="5" borderId="4" xfId="9" applyBorder="1"/>
    <xf numFmtId="164" fontId="9" fillId="5" borderId="20" xfId="9" applyNumberFormat="1" applyBorder="1"/>
    <xf numFmtId="0" fontId="20" fillId="4" borderId="21" xfId="8" applyFont="1" applyBorder="1"/>
    <xf numFmtId="0" fontId="0" fillId="0" borderId="22" xfId="0" applyBorder="1"/>
    <xf numFmtId="0" fontId="0" fillId="0" borderId="23" xfId="0" applyBorder="1"/>
    <xf numFmtId="0" fontId="9" fillId="5" borderId="24" xfId="9" applyBorder="1" applyAlignment="1">
      <alignment horizontal="left"/>
    </xf>
    <xf numFmtId="0" fontId="0" fillId="0" borderId="19" xfId="0" applyBorder="1"/>
    <xf numFmtId="0" fontId="0" fillId="0" borderId="18" xfId="0" quotePrefix="1" applyBorder="1"/>
    <xf numFmtId="2" fontId="21" fillId="0" borderId="19" xfId="0" applyNumberFormat="1" applyFont="1" applyBorder="1" applyProtection="1">
      <protection locked="0"/>
    </xf>
    <xf numFmtId="0" fontId="22" fillId="6" borderId="24" xfId="11" quotePrefix="1" applyBorder="1"/>
    <xf numFmtId="2" fontId="9" fillId="5" borderId="25" xfId="9" applyNumberFormat="1" applyBorder="1" applyProtection="1">
      <protection locked="0"/>
    </xf>
    <xf numFmtId="2" fontId="21" fillId="0" borderId="19" xfId="0" applyNumberFormat="1" applyFont="1" applyFill="1" applyBorder="1" applyProtection="1">
      <protection locked="0"/>
    </xf>
    <xf numFmtId="2" fontId="0" fillId="0" borderId="19" xfId="0" applyNumberFormat="1" applyBorder="1"/>
    <xf numFmtId="1" fontId="22" fillId="6" borderId="24" xfId="11" applyNumberFormat="1" applyBorder="1"/>
    <xf numFmtId="1" fontId="0" fillId="0" borderId="18" xfId="0" applyNumberFormat="1" applyBorder="1"/>
    <xf numFmtId="2" fontId="9" fillId="5" borderId="25" xfId="9" applyNumberFormat="1" applyBorder="1"/>
    <xf numFmtId="0" fontId="0" fillId="0" borderId="18" xfId="0" applyBorder="1" applyAlignment="1">
      <alignment wrapText="1"/>
    </xf>
    <xf numFmtId="0" fontId="0" fillId="0" borderId="26" xfId="0" applyBorder="1" applyAlignment="1">
      <alignment wrapText="1"/>
    </xf>
    <xf numFmtId="164" fontId="9" fillId="5" borderId="27" xfId="9" applyNumberFormat="1" applyBorder="1"/>
    <xf numFmtId="1" fontId="9" fillId="5" borderId="4" xfId="9" applyNumberFormat="1"/>
    <xf numFmtId="0" fontId="9" fillId="5" borderId="4" xfId="9" applyNumberFormat="1"/>
    <xf numFmtId="0" fontId="22" fillId="6" borderId="4" xfId="11"/>
    <xf numFmtId="44" fontId="0" fillId="0" borderId="0" xfId="0" applyNumberFormat="1"/>
    <xf numFmtId="44" fontId="22" fillId="6" borderId="4" xfId="11" applyNumberFormat="1"/>
    <xf numFmtId="2" fontId="11" fillId="0" borderId="6" xfId="12" applyNumberFormat="1"/>
    <xf numFmtId="0" fontId="15" fillId="0" borderId="0" xfId="0" applyFont="1"/>
    <xf numFmtId="0" fontId="0" fillId="0" borderId="0" xfId="0" applyBorder="1" applyAlignment="1">
      <alignment horizontal="center"/>
    </xf>
    <xf numFmtId="1" fontId="0" fillId="0" borderId="0" xfId="0" applyNumberFormat="1" applyBorder="1" applyAlignment="1">
      <alignment horizontal="center"/>
    </xf>
    <xf numFmtId="0" fontId="0" fillId="0" borderId="19" xfId="0" applyBorder="1" applyAlignment="1">
      <alignment horizontal="center"/>
    </xf>
    <xf numFmtId="44" fontId="0" fillId="0" borderId="0" xfId="47" applyNumberFormat="1" applyFont="1"/>
    <xf numFmtId="0" fontId="0" fillId="0" borderId="0" xfId="0" applyAlignment="1">
      <alignment horizontal="left"/>
    </xf>
    <xf numFmtId="0" fontId="0" fillId="0" borderId="0" xfId="0" applyNumberFormat="1"/>
    <xf numFmtId="0" fontId="0" fillId="0" borderId="0" xfId="0" quotePrefix="1" applyAlignment="1">
      <alignment horizontal="left"/>
    </xf>
    <xf numFmtId="0" fontId="0" fillId="0" borderId="0" xfId="0" applyNumberFormat="1" applyAlignment="1">
      <alignment horizontal="left"/>
    </xf>
    <xf numFmtId="167" fontId="23" fillId="0" borderId="0" xfId="0" applyNumberFormat="1" applyFont="1" applyAlignment="1">
      <alignment horizontal="center"/>
    </xf>
    <xf numFmtId="0" fontId="24" fillId="0" borderId="0" xfId="0" applyFont="1" applyAlignment="1">
      <alignment horizontal="right"/>
    </xf>
    <xf numFmtId="0" fontId="26" fillId="0" borderId="0" xfId="0" applyNumberFormat="1" applyFont="1" applyAlignment="1">
      <alignment horizontal="center"/>
    </xf>
    <xf numFmtId="0" fontId="25" fillId="0" borderId="0" xfId="0" applyFont="1" applyAlignment="1">
      <alignment horizontal="right"/>
    </xf>
    <xf numFmtId="167" fontId="24" fillId="0" borderId="0" xfId="0" applyNumberFormat="1" applyFont="1" applyAlignment="1">
      <alignment horizontal="right"/>
    </xf>
    <xf numFmtId="0" fontId="27" fillId="0" borderId="0" xfId="0" applyNumberFormat="1" applyFont="1" applyAlignment="1">
      <alignment horizontal="center"/>
    </xf>
    <xf numFmtId="166" fontId="24" fillId="0" borderId="0" xfId="0" applyNumberFormat="1" applyFont="1" applyAlignment="1">
      <alignment horizontal="right"/>
    </xf>
    <xf numFmtId="1" fontId="0" fillId="0" borderId="0" xfId="0" applyNumberFormat="1" applyAlignment="1">
      <alignment horizontal="left"/>
    </xf>
    <xf numFmtId="1" fontId="25" fillId="0" borderId="0" xfId="0" applyNumberFormat="1" applyFont="1" applyAlignment="1">
      <alignment horizontal="center"/>
    </xf>
    <xf numFmtId="1" fontId="23" fillId="0" borderId="0" xfId="0" applyNumberFormat="1" applyFont="1" applyAlignment="1">
      <alignment horizontal="center"/>
    </xf>
    <xf numFmtId="1" fontId="28" fillId="0" borderId="0" xfId="0" applyNumberFormat="1" applyFont="1" applyAlignment="1">
      <alignment horizontal="center"/>
    </xf>
    <xf numFmtId="0" fontId="30" fillId="33" borderId="0" xfId="0" applyFont="1" applyFill="1" applyBorder="1"/>
    <xf numFmtId="0" fontId="29" fillId="33" borderId="0" xfId="0" applyFont="1" applyFill="1" applyBorder="1"/>
    <xf numFmtId="0" fontId="29" fillId="33" borderId="29" xfId="0" applyFont="1" applyFill="1" applyBorder="1"/>
    <xf numFmtId="0" fontId="30" fillId="33" borderId="0" xfId="0" quotePrefix="1" applyFont="1" applyFill="1" applyBorder="1"/>
    <xf numFmtId="0" fontId="31" fillId="33" borderId="0" xfId="0" applyFont="1" applyFill="1" applyBorder="1"/>
    <xf numFmtId="0" fontId="31" fillId="33" borderId="29" xfId="0" applyFont="1" applyFill="1" applyBorder="1"/>
    <xf numFmtId="0" fontId="33" fillId="0" borderId="32" xfId="0" applyNumberFormat="1" applyFont="1" applyBorder="1" applyAlignment="1">
      <alignment horizontal="left"/>
    </xf>
    <xf numFmtId="0" fontId="33" fillId="0" borderId="42" xfId="0" applyNumberFormat="1" applyFont="1" applyBorder="1" applyAlignment="1">
      <alignment horizontal="left"/>
    </xf>
    <xf numFmtId="0" fontId="33" fillId="0" borderId="40" xfId="0" applyNumberFormat="1" applyFont="1" applyBorder="1" applyAlignment="1">
      <alignment horizontal="left"/>
    </xf>
    <xf numFmtId="0" fontId="33" fillId="0" borderId="43" xfId="0" applyNumberFormat="1" applyFont="1" applyBorder="1" applyAlignment="1">
      <alignment horizontal="left"/>
    </xf>
    <xf numFmtId="165" fontId="33" fillId="0" borderId="28" xfId="0" applyNumberFormat="1" applyFont="1" applyBorder="1" applyAlignment="1">
      <alignment horizontal="right"/>
    </xf>
    <xf numFmtId="165" fontId="33" fillId="0" borderId="41" xfId="0" applyNumberFormat="1" applyFont="1" applyBorder="1" applyAlignment="1">
      <alignment horizontal="right"/>
    </xf>
    <xf numFmtId="164" fontId="33" fillId="0" borderId="19" xfId="0" applyNumberFormat="1" applyFont="1" applyBorder="1" applyAlignment="1">
      <alignment horizontal="right" vertical="top"/>
    </xf>
    <xf numFmtId="164" fontId="33" fillId="0" borderId="44" xfId="0" applyNumberFormat="1" applyFont="1" applyBorder="1" applyAlignment="1">
      <alignment horizontal="right" vertical="top"/>
    </xf>
    <xf numFmtId="1" fontId="24" fillId="0" borderId="0" xfId="0" applyNumberFormat="1" applyFont="1" applyBorder="1" applyAlignment="1">
      <alignment horizontal="right" vertical="top"/>
    </xf>
    <xf numFmtId="1" fontId="24" fillId="0" borderId="31" xfId="0" applyNumberFormat="1" applyFont="1" applyBorder="1" applyAlignment="1">
      <alignment horizontal="right" vertical="top"/>
    </xf>
    <xf numFmtId="1" fontId="24" fillId="0" borderId="38" xfId="0" applyNumberFormat="1" applyFont="1" applyBorder="1" applyAlignment="1">
      <alignment horizontal="right" vertical="top"/>
    </xf>
    <xf numFmtId="1" fontId="24" fillId="0" borderId="39" xfId="0" applyNumberFormat="1" applyFont="1" applyBorder="1" applyAlignment="1">
      <alignment horizontal="right" vertical="top"/>
    </xf>
    <xf numFmtId="165" fontId="24" fillId="0" borderId="30" xfId="0" applyNumberFormat="1" applyFont="1" applyBorder="1" applyAlignment="1">
      <alignment horizontal="right" vertical="top"/>
    </xf>
    <xf numFmtId="165" fontId="24" fillId="0" borderId="37" xfId="0" applyNumberFormat="1" applyFont="1" applyBorder="1" applyAlignment="1">
      <alignment horizontal="right" vertical="top"/>
    </xf>
    <xf numFmtId="0" fontId="33" fillId="0" borderId="40" xfId="0" applyNumberFormat="1" applyFont="1" applyBorder="1" applyAlignment="1">
      <alignment horizontal="center" wrapText="1"/>
    </xf>
    <xf numFmtId="164" fontId="24" fillId="0" borderId="31" xfId="0" applyNumberFormat="1" applyFont="1" applyBorder="1" applyAlignment="1">
      <alignment horizontal="right" vertical="top"/>
    </xf>
    <xf numFmtId="164" fontId="24" fillId="0" borderId="39" xfId="0" applyNumberFormat="1" applyFont="1" applyBorder="1" applyAlignment="1">
      <alignment horizontal="right" vertical="top"/>
    </xf>
    <xf numFmtId="0" fontId="33" fillId="0" borderId="41" xfId="0" applyNumberFormat="1" applyFont="1" applyBorder="1" applyAlignment="1">
      <alignment horizontal="center" wrapText="1"/>
    </xf>
    <xf numFmtId="0" fontId="33" fillId="0" borderId="28" xfId="0" applyNumberFormat="1" applyFont="1" applyBorder="1" applyAlignment="1">
      <alignment horizontal="center" wrapText="1"/>
    </xf>
    <xf numFmtId="0" fontId="33" fillId="0" borderId="50" xfId="0" applyNumberFormat="1" applyFont="1" applyBorder="1" applyAlignment="1">
      <alignment horizontal="center" wrapText="1"/>
    </xf>
    <xf numFmtId="164" fontId="24" fillId="0" borderId="51" xfId="0" applyNumberFormat="1" applyFont="1" applyBorder="1" applyAlignment="1">
      <alignment horizontal="right" vertical="top"/>
    </xf>
    <xf numFmtId="164" fontId="24" fillId="0" borderId="52" xfId="0" applyNumberFormat="1" applyFont="1" applyBorder="1" applyAlignment="1">
      <alignment horizontal="right" vertical="top"/>
    </xf>
    <xf numFmtId="165" fontId="24" fillId="0" borderId="0" xfId="0" applyNumberFormat="1" applyFont="1" applyBorder="1" applyAlignment="1">
      <alignment horizontal="right" vertical="top"/>
    </xf>
    <xf numFmtId="165" fontId="24" fillId="0" borderId="38" xfId="0" applyNumberFormat="1" applyFont="1" applyBorder="1" applyAlignment="1">
      <alignment horizontal="right" vertical="top"/>
    </xf>
    <xf numFmtId="44" fontId="24" fillId="0" borderId="0" xfId="0" applyNumberFormat="1" applyFont="1" applyAlignment="1">
      <alignment horizontal="right"/>
    </xf>
    <xf numFmtId="0" fontId="24" fillId="0" borderId="31" xfId="0" applyNumberFormat="1" applyFont="1" applyBorder="1" applyAlignment="1">
      <alignment horizontal="right" vertical="top"/>
    </xf>
    <xf numFmtId="0" fontId="24" fillId="0" borderId="39" xfId="0" applyNumberFormat="1" applyFont="1" applyBorder="1" applyAlignment="1">
      <alignment horizontal="right" vertical="top"/>
    </xf>
    <xf numFmtId="165" fontId="33" fillId="0" borderId="19" xfId="0" applyNumberFormat="1" applyFont="1" applyBorder="1" applyAlignment="1">
      <alignment horizontal="right" vertical="top"/>
    </xf>
    <xf numFmtId="165" fontId="33" fillId="0" borderId="44" xfId="0" applyNumberFormat="1" applyFont="1" applyBorder="1" applyAlignment="1">
      <alignment horizontal="right" vertical="top"/>
    </xf>
    <xf numFmtId="0" fontId="24" fillId="0" borderId="51" xfId="0" applyNumberFormat="1" applyFont="1" applyBorder="1" applyAlignment="1">
      <alignment horizontal="right" vertical="top"/>
    </xf>
    <xf numFmtId="0" fontId="24" fillId="0" borderId="52" xfId="0" applyNumberFormat="1" applyFont="1" applyBorder="1" applyAlignment="1">
      <alignment horizontal="right" vertical="top"/>
    </xf>
    <xf numFmtId="0" fontId="32" fillId="34" borderId="34" xfId="0" quotePrefix="1" applyNumberFormat="1" applyFont="1" applyFill="1" applyBorder="1" applyAlignment="1">
      <alignment horizontal="left"/>
    </xf>
    <xf numFmtId="0" fontId="32" fillId="0" borderId="35" xfId="0" applyFont="1" applyBorder="1" applyAlignment="1">
      <alignment horizontal="left"/>
    </xf>
    <xf numFmtId="0" fontId="32" fillId="0" borderId="36" xfId="0" applyFont="1" applyBorder="1" applyAlignment="1">
      <alignment horizontal="left"/>
    </xf>
    <xf numFmtId="0" fontId="24" fillId="34" borderId="30" xfId="0" quotePrefix="1" applyNumberFormat="1" applyFont="1" applyFill="1" applyBorder="1" applyAlignment="1">
      <alignment horizontal="left"/>
    </xf>
    <xf numFmtId="0" fontId="24" fillId="0" borderId="0" xfId="0" applyFont="1" applyBorder="1" applyAlignment="1">
      <alignment horizontal="left"/>
    </xf>
    <xf numFmtId="0" fontId="24" fillId="0" borderId="31" xfId="0" applyFont="1" applyBorder="1" applyAlignment="1">
      <alignment horizontal="left"/>
    </xf>
    <xf numFmtId="0" fontId="33" fillId="0" borderId="45" xfId="0" quotePrefix="1" applyNumberFormat="1" applyFont="1" applyBorder="1" applyAlignment="1">
      <alignment horizontal="center" wrapText="1"/>
    </xf>
    <xf numFmtId="0" fontId="0" fillId="0" borderId="11" xfId="0" applyBorder="1" applyAlignment="1">
      <alignment horizontal="center" wrapText="1"/>
    </xf>
    <xf numFmtId="0" fontId="0" fillId="0" borderId="33" xfId="0" applyBorder="1" applyAlignment="1">
      <alignment horizontal="center" wrapText="1"/>
    </xf>
    <xf numFmtId="0" fontId="33" fillId="0" borderId="46" xfId="0" quotePrefix="1" applyNumberFormat="1" applyFont="1" applyBorder="1" applyAlignment="1">
      <alignment horizontal="right" vertical="center" textRotation="90" wrapText="1"/>
    </xf>
    <xf numFmtId="0" fontId="0" fillId="0" borderId="30" xfId="0" applyBorder="1" applyAlignment="1">
      <alignment horizontal="right" vertical="center" textRotation="90" wrapText="1"/>
    </xf>
    <xf numFmtId="0" fontId="0" fillId="0" borderId="37" xfId="0" applyBorder="1" applyAlignment="1">
      <alignment horizontal="right" vertical="center" textRotation="90" wrapText="1"/>
    </xf>
    <xf numFmtId="0" fontId="33" fillId="0" borderId="47" xfId="0" applyNumberFormat="1" applyFont="1" applyBorder="1" applyAlignment="1">
      <alignment horizontal="center"/>
    </xf>
    <xf numFmtId="0" fontId="0" fillId="0" borderId="49" xfId="0" applyBorder="1" applyAlignment="1">
      <alignment horizontal="center"/>
    </xf>
    <xf numFmtId="0" fontId="33" fillId="0" borderId="53" xfId="0" applyNumberFormat="1" applyFont="1" applyBorder="1" applyAlignment="1">
      <alignment horizontal="center"/>
    </xf>
    <xf numFmtId="0" fontId="0" fillId="0" borderId="48" xfId="0" applyBorder="1" applyAlignment="1">
      <alignment horizontal="center"/>
    </xf>
  </cellXfs>
  <cellStyles count="4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xfId="47" builtinId="4"/>
    <cellStyle name="Currency 2" xfId="42"/>
    <cellStyle name="Currency 2 2" xfId="43"/>
    <cellStyle name="Currency 3" xfId="44"/>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5"/>
    <cellStyle name="Normal 3" xfId="41"/>
    <cellStyle name="Note 2" xfId="46"/>
    <cellStyle name="Output" xfId="10" builtinId="21" customBuiltin="1"/>
    <cellStyle name="Title" xfId="1" builtinId="15" customBuiltin="1"/>
    <cellStyle name="Total" xfId="16" builtinId="25" customBuiltin="1"/>
    <cellStyle name="Warning Text" xfId="14" builtinId="11" customBuiltin="1"/>
  </cellStyles>
  <dxfs count="20">
    <dxf>
      <border>
        <left style="thin">
          <color rgb="FF00FF00"/>
        </left>
        <right style="thin">
          <color rgb="FF00FF00"/>
        </right>
        <top style="thin">
          <color rgb="FF00FF00"/>
        </top>
        <bottom style="thin">
          <color rgb="FF00FF00"/>
        </bottom>
      </border>
    </dxf>
    <dxf>
      <border>
        <left style="thin">
          <color rgb="FF0000FF"/>
        </left>
        <right style="thin">
          <color rgb="FF0000FF"/>
        </right>
        <top style="thin">
          <color rgb="FF0000FF"/>
        </top>
        <bottom style="thin">
          <color rgb="FF0000FF"/>
        </bottom>
      </border>
    </dxf>
    <dxf>
      <border>
        <left style="thin">
          <color rgb="FF0000FF"/>
        </left>
        <right style="thin">
          <color rgb="FF0000FF"/>
        </right>
        <top style="thin">
          <color rgb="FF0000FF"/>
        </top>
        <bottom style="thin">
          <color rgb="FF0000FF"/>
        </bottom>
      </border>
    </dxf>
    <dxf>
      <border>
        <left style="thin">
          <color rgb="FFDC143C"/>
        </left>
        <right style="thin">
          <color rgb="FFDC143C"/>
        </right>
        <top style="thin">
          <color rgb="FFDC143C"/>
        </top>
        <bottom style="thin">
          <color rgb="FFDC143C"/>
        </bottom>
      </border>
    </dxf>
    <dxf>
      <font>
        <color rgb="FF000000"/>
      </font>
      <fill>
        <patternFill>
          <bgColor rgb="FF00FFFF"/>
        </patternFill>
      </fill>
    </dxf>
    <dxf>
      <border>
        <left style="thin">
          <color rgb="FF0000FF"/>
        </left>
        <right style="thin">
          <color rgb="FF0000FF"/>
        </right>
        <top style="thin">
          <color rgb="FF0000FF"/>
        </top>
        <bottom style="thin">
          <color rgb="FF0000FF"/>
        </bottom>
      </border>
    </dxf>
    <dxf>
      <font>
        <color rgb="FF000000"/>
      </font>
      <fill>
        <patternFill>
          <bgColor rgb="FF00FFFF"/>
        </patternFill>
      </fill>
    </dxf>
    <dxf>
      <border>
        <left style="thin">
          <color rgb="FF00FF00"/>
        </left>
        <right style="thin">
          <color rgb="FF00FF00"/>
        </right>
        <top style="thin">
          <color rgb="FF00FF00"/>
        </top>
        <bottom style="thin">
          <color rgb="FF00FF00"/>
        </bottom>
      </border>
    </dxf>
    <dxf>
      <border>
        <left style="thin">
          <color rgb="FF0000FF"/>
        </left>
        <right style="thin">
          <color rgb="FF0000FF"/>
        </right>
        <top style="thin">
          <color rgb="FF0000FF"/>
        </top>
        <bottom style="thin">
          <color rgb="FF0000FF"/>
        </bottom>
      </border>
    </dxf>
    <dxf>
      <border>
        <left style="thin">
          <color rgb="FFDC143C"/>
        </left>
        <right style="thin">
          <color rgb="FFDC143C"/>
        </right>
        <top style="thin">
          <color rgb="FFDC143C"/>
        </top>
        <bottom style="thin">
          <color rgb="FFDC143C"/>
        </bottom>
      </border>
    </dxf>
    <dxf>
      <font>
        <color rgb="FF000000"/>
      </font>
      <fill>
        <patternFill>
          <bgColor rgb="FF00FFFF"/>
        </patternFill>
      </fill>
    </dxf>
    <dxf>
      <font>
        <color rgb="FF000000"/>
      </font>
      <fill>
        <patternFill>
          <bgColor rgb="FF00FFFF"/>
        </patternFill>
      </fill>
    </dxf>
    <dxf>
      <font>
        <color rgb="FF000000"/>
      </font>
      <fill>
        <patternFill>
          <bgColor rgb="FF00FFFF"/>
        </patternFill>
      </fill>
    </dxf>
    <dxf>
      <font>
        <color rgb="FF000000"/>
      </font>
      <fill>
        <patternFill>
          <bgColor rgb="FF00FFFF"/>
        </patternFill>
      </fill>
    </dxf>
    <dxf>
      <font>
        <color rgb="FF000000"/>
      </font>
      <fill>
        <patternFill>
          <bgColor rgb="FFFF8080"/>
        </patternFill>
      </fill>
    </dxf>
    <dxf>
      <font>
        <color rgb="FF000000"/>
      </font>
      <fill>
        <patternFill>
          <bgColor rgb="FFFF8080"/>
        </patternFill>
      </fill>
    </dxf>
    <dxf>
      <font>
        <color rgb="FF000000"/>
      </font>
      <fill>
        <patternFill>
          <bgColor rgb="FF00FFFF"/>
        </patternFill>
      </fill>
    </dxf>
    <dxf>
      <font>
        <color rgb="FF000000"/>
      </font>
      <fill>
        <patternFill>
          <bgColor rgb="FF80FF80"/>
        </patternFill>
      </fill>
    </dxf>
    <dxf>
      <font>
        <color rgb="FF000000"/>
      </font>
      <fill>
        <patternFill>
          <bgColor rgb="FF00FFFF"/>
        </patternFill>
      </fill>
    </dxf>
    <dxf>
      <font>
        <color rgb="FF000000"/>
      </font>
      <fill>
        <patternFill>
          <bgColor rgb="FFFF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a:t>Sensitivity of Decision Tree 'New Tree'</a:t>
            </a:r>
            <a:r>
              <a:rPr lang="en-US" sz="800" b="0" i="0" u="none" strike="noStrike" baseline="0">
                <a:solidFill>
                  <a:srgbClr val="000000"/>
                </a:solidFill>
                <a:latin typeface="+mn-lt"/>
                <a:ea typeface="+mn-lt"/>
                <a:cs typeface="+mn-lt"/>
              </a:rPr>
              <a:t>
Expected Value of Node 'Decision' (C38) </a:t>
            </a:r>
            <a:endParaRPr lang="en-US"/>
          </a:p>
        </c:rich>
      </c:tx>
      <c:overlay val="0"/>
    </c:title>
    <c:autoTitleDeleted val="0"/>
    <c:view3D>
      <c:rotX val="10"/>
      <c:rotY val="0"/>
      <c:rAngAx val="0"/>
      <c:perspective val="80"/>
    </c:view3D>
    <c:floor>
      <c:thickness val="0"/>
      <c:spPr>
        <a:noFill/>
      </c:spPr>
    </c:floor>
    <c:sideWall>
      <c:thickness val="0"/>
      <c:spPr>
        <a:noFill/>
      </c:spPr>
    </c:sideWall>
    <c:backWall>
      <c:thickness val="0"/>
      <c:spPr>
        <a:noFill/>
      </c:spPr>
    </c:backWall>
    <c:plotArea>
      <c:layout/>
      <c:surface3DChart>
        <c:wireframe val="0"/>
        <c:ser>
          <c:idx val="0"/>
          <c:order val="0"/>
          <c:tx>
            <c:strRef>
              <c:f>'Sensitivity A31, G28 (3)'!$C$42</c:f>
              <c:strCache>
                <c:ptCount val="1"/>
                <c:pt idx="0">
                  <c:v>35.0</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(3)'!$D$42:$R$42</c:f>
              <c:numCache>
                <c:formatCode>0</c:formatCode>
                <c:ptCount val="15"/>
                <c:pt idx="0">
                  <c:v>214264.99999999994</c:v>
                </c:pt>
                <c:pt idx="1">
                  <c:v>200177.49999999994</c:v>
                </c:pt>
                <c:pt idx="2">
                  <c:v>186089.99999999994</c:v>
                </c:pt>
                <c:pt idx="3">
                  <c:v>172002.49999999994</c:v>
                </c:pt>
                <c:pt idx="4">
                  <c:v>157914.99999999994</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1"/>
          <c:order val="1"/>
          <c:tx>
            <c:strRef>
              <c:f>'Sensitivity A31, G28 (3)'!$C$43</c:f>
              <c:strCache>
                <c:ptCount val="1"/>
                <c:pt idx="0">
                  <c:v>35.8</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(3)'!$D$43:$R$43</c:f>
              <c:numCache>
                <c:formatCode>0</c:formatCode>
                <c:ptCount val="15"/>
                <c:pt idx="0">
                  <c:v>225736.24999999994</c:v>
                </c:pt>
                <c:pt idx="1">
                  <c:v>211346.87499999994</c:v>
                </c:pt>
                <c:pt idx="2">
                  <c:v>196957.49999999994</c:v>
                </c:pt>
                <c:pt idx="3">
                  <c:v>182568.12499999994</c:v>
                </c:pt>
                <c:pt idx="4">
                  <c:v>168178.74999999994</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2"/>
          <c:order val="2"/>
          <c:tx>
            <c:strRef>
              <c:f>'Sensitivity A31, G28 (3)'!$C$44</c:f>
              <c:strCache>
                <c:ptCount val="1"/>
                <c:pt idx="0">
                  <c:v>36.5</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(3)'!$D$44:$R$44</c:f>
              <c:numCache>
                <c:formatCode>0</c:formatCode>
                <c:ptCount val="15"/>
                <c:pt idx="0">
                  <c:v>237207.49999999994</c:v>
                </c:pt>
                <c:pt idx="1">
                  <c:v>222516.24999999994</c:v>
                </c:pt>
                <c:pt idx="2">
                  <c:v>207824.99999999994</c:v>
                </c:pt>
                <c:pt idx="3">
                  <c:v>193133.74999999994</c:v>
                </c:pt>
                <c:pt idx="4">
                  <c:v>178442.49999999994</c:v>
                </c:pt>
                <c:pt idx="5">
                  <c:v>163751.24999999991</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3"/>
          <c:order val="3"/>
          <c:tx>
            <c:strRef>
              <c:f>'Sensitivity A31, G28 (3)'!$C$45</c:f>
              <c:strCache>
                <c:ptCount val="1"/>
                <c:pt idx="0">
                  <c:v>37.3</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(3)'!$D$45:$R$45</c:f>
              <c:numCache>
                <c:formatCode>0</c:formatCode>
                <c:ptCount val="15"/>
                <c:pt idx="0">
                  <c:v>248678.74999999994</c:v>
                </c:pt>
                <c:pt idx="1">
                  <c:v>233685.62499999994</c:v>
                </c:pt>
                <c:pt idx="2">
                  <c:v>218692.49999999994</c:v>
                </c:pt>
                <c:pt idx="3">
                  <c:v>203699.37499999994</c:v>
                </c:pt>
                <c:pt idx="4">
                  <c:v>188706.24999999994</c:v>
                </c:pt>
                <c:pt idx="5">
                  <c:v>173713.12499999991</c:v>
                </c:pt>
                <c:pt idx="6">
                  <c:v>158719.99999999994</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4"/>
          <c:order val="4"/>
          <c:tx>
            <c:strRef>
              <c:f>'Sensitivity A31, G28 (3)'!$C$46</c:f>
              <c:strCache>
                <c:ptCount val="1"/>
                <c:pt idx="0">
                  <c:v>38.0</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(3)'!$D$46:$R$46</c:f>
              <c:numCache>
                <c:formatCode>0</c:formatCode>
                <c:ptCount val="15"/>
                <c:pt idx="0">
                  <c:v>260149.99999999994</c:v>
                </c:pt>
                <c:pt idx="1">
                  <c:v>244854.99999999994</c:v>
                </c:pt>
                <c:pt idx="2">
                  <c:v>229559.99999999994</c:v>
                </c:pt>
                <c:pt idx="3">
                  <c:v>214264.99999999994</c:v>
                </c:pt>
                <c:pt idx="4">
                  <c:v>198969.99999999994</c:v>
                </c:pt>
                <c:pt idx="5">
                  <c:v>183674.99999999991</c:v>
                </c:pt>
                <c:pt idx="6">
                  <c:v>168379.99999999994</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5"/>
          <c:order val="5"/>
          <c:tx>
            <c:strRef>
              <c:f>'Sensitivity A31, G28 (3)'!$C$47</c:f>
              <c:strCache>
                <c:ptCount val="1"/>
                <c:pt idx="0">
                  <c:v>38.8</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(3)'!$D$47:$R$47</c:f>
              <c:numCache>
                <c:formatCode>0</c:formatCode>
                <c:ptCount val="15"/>
                <c:pt idx="0">
                  <c:v>271621.24999999994</c:v>
                </c:pt>
                <c:pt idx="1">
                  <c:v>256024.37499999994</c:v>
                </c:pt>
                <c:pt idx="2">
                  <c:v>240427.49999999994</c:v>
                </c:pt>
                <c:pt idx="3">
                  <c:v>224830.62499999994</c:v>
                </c:pt>
                <c:pt idx="4">
                  <c:v>209233.74999999994</c:v>
                </c:pt>
                <c:pt idx="5">
                  <c:v>193636.87499999991</c:v>
                </c:pt>
                <c:pt idx="6">
                  <c:v>178039.99999999994</c:v>
                </c:pt>
                <c:pt idx="7">
                  <c:v>162443.12499999994</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6"/>
          <c:order val="6"/>
          <c:tx>
            <c:strRef>
              <c:f>'Sensitivity A31, G28 (3)'!$C$48</c:f>
              <c:strCache>
                <c:ptCount val="1"/>
                <c:pt idx="0">
                  <c:v>39.5</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(3)'!$D$48:$R$48</c:f>
              <c:numCache>
                <c:formatCode>0</c:formatCode>
                <c:ptCount val="15"/>
                <c:pt idx="0">
                  <c:v>283092.49999999994</c:v>
                </c:pt>
                <c:pt idx="1">
                  <c:v>267193.74999999994</c:v>
                </c:pt>
                <c:pt idx="2">
                  <c:v>251294.99999999994</c:v>
                </c:pt>
                <c:pt idx="3">
                  <c:v>235396.24999999994</c:v>
                </c:pt>
                <c:pt idx="4">
                  <c:v>219497.49999999994</c:v>
                </c:pt>
                <c:pt idx="5">
                  <c:v>203598.74999999991</c:v>
                </c:pt>
                <c:pt idx="6">
                  <c:v>187699.99999999994</c:v>
                </c:pt>
                <c:pt idx="7">
                  <c:v>171801.24999999994</c:v>
                </c:pt>
                <c:pt idx="8">
                  <c:v>155902.49999999994</c:v>
                </c:pt>
                <c:pt idx="9">
                  <c:v>154491.84677813406</c:v>
                </c:pt>
                <c:pt idx="10">
                  <c:v>154491.84677813406</c:v>
                </c:pt>
                <c:pt idx="11">
                  <c:v>154491.84677813406</c:v>
                </c:pt>
                <c:pt idx="12">
                  <c:v>154491.84677813406</c:v>
                </c:pt>
                <c:pt idx="13">
                  <c:v>154491.84677813406</c:v>
                </c:pt>
                <c:pt idx="14">
                  <c:v>154491.84677813406</c:v>
                </c:pt>
              </c:numCache>
            </c:numRef>
          </c:val>
        </c:ser>
        <c:ser>
          <c:idx val="7"/>
          <c:order val="7"/>
          <c:tx>
            <c:strRef>
              <c:f>'Sensitivity A31, G28 (3)'!$C$49</c:f>
              <c:strCache>
                <c:ptCount val="1"/>
                <c:pt idx="0">
                  <c:v>40.3</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(3)'!$D$49:$R$49</c:f>
              <c:numCache>
                <c:formatCode>0</c:formatCode>
                <c:ptCount val="15"/>
                <c:pt idx="0">
                  <c:v>294563.74999999994</c:v>
                </c:pt>
                <c:pt idx="1">
                  <c:v>278363.12499999994</c:v>
                </c:pt>
                <c:pt idx="2">
                  <c:v>262162.49999999994</c:v>
                </c:pt>
                <c:pt idx="3">
                  <c:v>245961.87499999994</c:v>
                </c:pt>
                <c:pt idx="4">
                  <c:v>229761.24999999994</c:v>
                </c:pt>
                <c:pt idx="5">
                  <c:v>213560.62499999991</c:v>
                </c:pt>
                <c:pt idx="6">
                  <c:v>197359.99999999994</c:v>
                </c:pt>
                <c:pt idx="7">
                  <c:v>181159.37499999994</c:v>
                </c:pt>
                <c:pt idx="8">
                  <c:v>164958.74999999994</c:v>
                </c:pt>
                <c:pt idx="9">
                  <c:v>154491.84677813406</c:v>
                </c:pt>
                <c:pt idx="10">
                  <c:v>154491.84677813406</c:v>
                </c:pt>
                <c:pt idx="11">
                  <c:v>154491.84677813406</c:v>
                </c:pt>
                <c:pt idx="12">
                  <c:v>154491.84677813406</c:v>
                </c:pt>
                <c:pt idx="13">
                  <c:v>154491.84677813406</c:v>
                </c:pt>
                <c:pt idx="14">
                  <c:v>154491.84677813406</c:v>
                </c:pt>
              </c:numCache>
            </c:numRef>
          </c:val>
        </c:ser>
        <c:ser>
          <c:idx val="8"/>
          <c:order val="8"/>
          <c:tx>
            <c:strRef>
              <c:f>'Sensitivity A31, G28 (3)'!$C$50</c:f>
              <c:strCache>
                <c:ptCount val="1"/>
                <c:pt idx="0">
                  <c:v>41.0</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(3)'!$D$50:$R$50</c:f>
              <c:numCache>
                <c:formatCode>0</c:formatCode>
                <c:ptCount val="15"/>
                <c:pt idx="0">
                  <c:v>306035.00000000006</c:v>
                </c:pt>
                <c:pt idx="1">
                  <c:v>289532.50000000006</c:v>
                </c:pt>
                <c:pt idx="2">
                  <c:v>273030.00000000006</c:v>
                </c:pt>
                <c:pt idx="3">
                  <c:v>256527.50000000006</c:v>
                </c:pt>
                <c:pt idx="4">
                  <c:v>240025.00000000003</c:v>
                </c:pt>
                <c:pt idx="5">
                  <c:v>223522.50000000003</c:v>
                </c:pt>
                <c:pt idx="6">
                  <c:v>207020.00000000006</c:v>
                </c:pt>
                <c:pt idx="7">
                  <c:v>190517.50000000003</c:v>
                </c:pt>
                <c:pt idx="8">
                  <c:v>174015.00000000003</c:v>
                </c:pt>
                <c:pt idx="9">
                  <c:v>157512.5</c:v>
                </c:pt>
                <c:pt idx="10">
                  <c:v>154491.84677813406</c:v>
                </c:pt>
                <c:pt idx="11">
                  <c:v>154491.84677813406</c:v>
                </c:pt>
                <c:pt idx="12">
                  <c:v>154491.84677813406</c:v>
                </c:pt>
                <c:pt idx="13">
                  <c:v>154491.84677813406</c:v>
                </c:pt>
                <c:pt idx="14">
                  <c:v>154491.84677813406</c:v>
                </c:pt>
              </c:numCache>
            </c:numRef>
          </c:val>
        </c:ser>
        <c:ser>
          <c:idx val="9"/>
          <c:order val="9"/>
          <c:tx>
            <c:strRef>
              <c:f>'Sensitivity A31, G28 (3)'!$C$51</c:f>
              <c:strCache>
                <c:ptCount val="1"/>
                <c:pt idx="0">
                  <c:v>41.8</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(3)'!$D$51:$R$51</c:f>
              <c:numCache>
                <c:formatCode>0</c:formatCode>
                <c:ptCount val="15"/>
                <c:pt idx="0">
                  <c:v>317506.25000000006</c:v>
                </c:pt>
                <c:pt idx="1">
                  <c:v>300701.87500000006</c:v>
                </c:pt>
                <c:pt idx="2">
                  <c:v>283897.50000000006</c:v>
                </c:pt>
                <c:pt idx="3">
                  <c:v>267093.12500000006</c:v>
                </c:pt>
                <c:pt idx="4">
                  <c:v>250288.75000000003</c:v>
                </c:pt>
                <c:pt idx="5">
                  <c:v>233484.37500000003</c:v>
                </c:pt>
                <c:pt idx="6">
                  <c:v>216680.00000000006</c:v>
                </c:pt>
                <c:pt idx="7">
                  <c:v>199875.62500000003</c:v>
                </c:pt>
                <c:pt idx="8">
                  <c:v>183071.25000000003</c:v>
                </c:pt>
                <c:pt idx="9">
                  <c:v>166266.875</c:v>
                </c:pt>
                <c:pt idx="10">
                  <c:v>154491.84677813406</c:v>
                </c:pt>
                <c:pt idx="11">
                  <c:v>154491.84677813406</c:v>
                </c:pt>
                <c:pt idx="12">
                  <c:v>154491.84677813406</c:v>
                </c:pt>
                <c:pt idx="13">
                  <c:v>154491.84677813406</c:v>
                </c:pt>
                <c:pt idx="14">
                  <c:v>154491.84677813406</c:v>
                </c:pt>
              </c:numCache>
            </c:numRef>
          </c:val>
        </c:ser>
        <c:ser>
          <c:idx val="10"/>
          <c:order val="10"/>
          <c:tx>
            <c:strRef>
              <c:f>'Sensitivity A31, G28 (3)'!$C$52</c:f>
              <c:strCache>
                <c:ptCount val="1"/>
                <c:pt idx="0">
                  <c:v>42.5</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(3)'!$D$52:$R$52</c:f>
              <c:numCache>
                <c:formatCode>0</c:formatCode>
                <c:ptCount val="15"/>
                <c:pt idx="0">
                  <c:v>328977.50000000006</c:v>
                </c:pt>
                <c:pt idx="1">
                  <c:v>311871.25000000006</c:v>
                </c:pt>
                <c:pt idx="2">
                  <c:v>294765.00000000006</c:v>
                </c:pt>
                <c:pt idx="3">
                  <c:v>277658.75000000006</c:v>
                </c:pt>
                <c:pt idx="4">
                  <c:v>260552.50000000003</c:v>
                </c:pt>
                <c:pt idx="5">
                  <c:v>243446.25000000003</c:v>
                </c:pt>
                <c:pt idx="6">
                  <c:v>226340.00000000006</c:v>
                </c:pt>
                <c:pt idx="7">
                  <c:v>209233.75000000003</c:v>
                </c:pt>
                <c:pt idx="8">
                  <c:v>192127.50000000003</c:v>
                </c:pt>
                <c:pt idx="9">
                  <c:v>175021.25</c:v>
                </c:pt>
                <c:pt idx="10">
                  <c:v>157915</c:v>
                </c:pt>
                <c:pt idx="11">
                  <c:v>154491.84677813406</c:v>
                </c:pt>
                <c:pt idx="12">
                  <c:v>154491.84677813406</c:v>
                </c:pt>
                <c:pt idx="13">
                  <c:v>154491.84677813406</c:v>
                </c:pt>
                <c:pt idx="14">
                  <c:v>154491.84677813406</c:v>
                </c:pt>
              </c:numCache>
            </c:numRef>
          </c:val>
        </c:ser>
        <c:ser>
          <c:idx val="11"/>
          <c:order val="11"/>
          <c:tx>
            <c:strRef>
              <c:f>'Sensitivity A31, G28 (3)'!$C$53</c:f>
              <c:strCache>
                <c:ptCount val="1"/>
                <c:pt idx="0">
                  <c:v>43.3</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(3)'!$D$53:$R$53</c:f>
              <c:numCache>
                <c:formatCode>0</c:formatCode>
                <c:ptCount val="15"/>
                <c:pt idx="0">
                  <c:v>340448.75000000006</c:v>
                </c:pt>
                <c:pt idx="1">
                  <c:v>323040.62500000006</c:v>
                </c:pt>
                <c:pt idx="2">
                  <c:v>305632.50000000006</c:v>
                </c:pt>
                <c:pt idx="3">
                  <c:v>288224.37500000006</c:v>
                </c:pt>
                <c:pt idx="4">
                  <c:v>270816.25</c:v>
                </c:pt>
                <c:pt idx="5">
                  <c:v>253408.12500000003</c:v>
                </c:pt>
                <c:pt idx="6">
                  <c:v>236000.00000000006</c:v>
                </c:pt>
                <c:pt idx="7">
                  <c:v>218591.87500000003</c:v>
                </c:pt>
                <c:pt idx="8">
                  <c:v>201183.75000000003</c:v>
                </c:pt>
                <c:pt idx="9">
                  <c:v>183775.625</c:v>
                </c:pt>
                <c:pt idx="10">
                  <c:v>166367.5</c:v>
                </c:pt>
                <c:pt idx="11">
                  <c:v>154491.84677813406</c:v>
                </c:pt>
                <c:pt idx="12">
                  <c:v>154491.84677813406</c:v>
                </c:pt>
                <c:pt idx="13">
                  <c:v>154491.84677813406</c:v>
                </c:pt>
                <c:pt idx="14">
                  <c:v>154491.84677813406</c:v>
                </c:pt>
              </c:numCache>
            </c:numRef>
          </c:val>
        </c:ser>
        <c:ser>
          <c:idx val="12"/>
          <c:order val="12"/>
          <c:tx>
            <c:strRef>
              <c:f>'Sensitivity A31, G28 (3)'!$C$54</c:f>
              <c:strCache>
                <c:ptCount val="1"/>
                <c:pt idx="0">
                  <c:v>44.0</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(3)'!$D$54:$R$54</c:f>
              <c:numCache>
                <c:formatCode>0</c:formatCode>
                <c:ptCount val="15"/>
                <c:pt idx="0">
                  <c:v>351920.00000000006</c:v>
                </c:pt>
                <c:pt idx="1">
                  <c:v>334210.00000000006</c:v>
                </c:pt>
                <c:pt idx="2">
                  <c:v>316500.00000000006</c:v>
                </c:pt>
                <c:pt idx="3">
                  <c:v>298790.00000000006</c:v>
                </c:pt>
                <c:pt idx="4">
                  <c:v>281080</c:v>
                </c:pt>
                <c:pt idx="5">
                  <c:v>263370</c:v>
                </c:pt>
                <c:pt idx="6">
                  <c:v>245660.00000000006</c:v>
                </c:pt>
                <c:pt idx="7">
                  <c:v>227950.00000000003</c:v>
                </c:pt>
                <c:pt idx="8">
                  <c:v>210240.00000000003</c:v>
                </c:pt>
                <c:pt idx="9">
                  <c:v>192530</c:v>
                </c:pt>
                <c:pt idx="10">
                  <c:v>174820</c:v>
                </c:pt>
                <c:pt idx="11">
                  <c:v>157110.00000000003</c:v>
                </c:pt>
                <c:pt idx="12">
                  <c:v>154491.84677813406</c:v>
                </c:pt>
                <c:pt idx="13">
                  <c:v>154491.84677813406</c:v>
                </c:pt>
                <c:pt idx="14">
                  <c:v>154491.84677813406</c:v>
                </c:pt>
              </c:numCache>
            </c:numRef>
          </c:val>
        </c:ser>
        <c:ser>
          <c:idx val="13"/>
          <c:order val="13"/>
          <c:tx>
            <c:strRef>
              <c:f>'Sensitivity A31, G28 (3)'!$C$55</c:f>
              <c:strCache>
                <c:ptCount val="1"/>
                <c:pt idx="0">
                  <c:v>44.8</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(3)'!$D$55:$R$55</c:f>
              <c:numCache>
                <c:formatCode>0</c:formatCode>
                <c:ptCount val="15"/>
                <c:pt idx="0">
                  <c:v>363391.25000000006</c:v>
                </c:pt>
                <c:pt idx="1">
                  <c:v>345379.37500000006</c:v>
                </c:pt>
                <c:pt idx="2">
                  <c:v>327367.50000000006</c:v>
                </c:pt>
                <c:pt idx="3">
                  <c:v>309355.62500000006</c:v>
                </c:pt>
                <c:pt idx="4">
                  <c:v>291343.75</c:v>
                </c:pt>
                <c:pt idx="5">
                  <c:v>273331.875</c:v>
                </c:pt>
                <c:pt idx="6">
                  <c:v>255320.00000000006</c:v>
                </c:pt>
                <c:pt idx="7">
                  <c:v>237308.12500000003</c:v>
                </c:pt>
                <c:pt idx="8">
                  <c:v>219296.25000000003</c:v>
                </c:pt>
                <c:pt idx="9">
                  <c:v>201284.375</c:v>
                </c:pt>
                <c:pt idx="10">
                  <c:v>183272.5</c:v>
                </c:pt>
                <c:pt idx="11">
                  <c:v>165260.62500000003</c:v>
                </c:pt>
                <c:pt idx="12">
                  <c:v>154491.84677813406</c:v>
                </c:pt>
                <c:pt idx="13">
                  <c:v>154491.84677813406</c:v>
                </c:pt>
                <c:pt idx="14">
                  <c:v>154491.84677813406</c:v>
                </c:pt>
              </c:numCache>
            </c:numRef>
          </c:val>
        </c:ser>
        <c:ser>
          <c:idx val="14"/>
          <c:order val="14"/>
          <c:tx>
            <c:strRef>
              <c:f>'Sensitivity A31, G28 (3)'!$C$56</c:f>
              <c:strCache>
                <c:ptCount val="1"/>
                <c:pt idx="0">
                  <c:v>45.5</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(3)'!$D$56:$R$56</c:f>
              <c:numCache>
                <c:formatCode>0</c:formatCode>
                <c:ptCount val="15"/>
                <c:pt idx="0">
                  <c:v>374862.50000000006</c:v>
                </c:pt>
                <c:pt idx="1">
                  <c:v>356548.75000000006</c:v>
                </c:pt>
                <c:pt idx="2">
                  <c:v>338235.00000000006</c:v>
                </c:pt>
                <c:pt idx="3">
                  <c:v>319921.25000000006</c:v>
                </c:pt>
                <c:pt idx="4">
                  <c:v>301607.5</c:v>
                </c:pt>
                <c:pt idx="5">
                  <c:v>283293.75</c:v>
                </c:pt>
                <c:pt idx="6">
                  <c:v>264980.00000000006</c:v>
                </c:pt>
                <c:pt idx="7">
                  <c:v>246666.25000000003</c:v>
                </c:pt>
                <c:pt idx="8">
                  <c:v>228352.50000000003</c:v>
                </c:pt>
                <c:pt idx="9">
                  <c:v>210038.75</c:v>
                </c:pt>
                <c:pt idx="10">
                  <c:v>191725</c:v>
                </c:pt>
                <c:pt idx="11">
                  <c:v>173411.25000000003</c:v>
                </c:pt>
                <c:pt idx="12">
                  <c:v>155097.49999999997</c:v>
                </c:pt>
                <c:pt idx="13">
                  <c:v>154491.84677813406</c:v>
                </c:pt>
                <c:pt idx="14">
                  <c:v>154491.84677813406</c:v>
                </c:pt>
              </c:numCache>
            </c:numRef>
          </c:val>
        </c:ser>
        <c:ser>
          <c:idx val="15"/>
          <c:order val="15"/>
          <c:tx>
            <c:strRef>
              <c:f>'Sensitivity A31, G28 (3)'!$C$57</c:f>
              <c:strCache>
                <c:ptCount val="1"/>
                <c:pt idx="0">
                  <c:v>46.3</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(3)'!$D$57:$R$57</c:f>
              <c:numCache>
                <c:formatCode>0</c:formatCode>
                <c:ptCount val="15"/>
                <c:pt idx="0">
                  <c:v>386333.75000000006</c:v>
                </c:pt>
                <c:pt idx="1">
                  <c:v>367718.12500000006</c:v>
                </c:pt>
                <c:pt idx="2">
                  <c:v>349102.50000000006</c:v>
                </c:pt>
                <c:pt idx="3">
                  <c:v>330486.87500000006</c:v>
                </c:pt>
                <c:pt idx="4">
                  <c:v>311871.25</c:v>
                </c:pt>
                <c:pt idx="5">
                  <c:v>293255.625</c:v>
                </c:pt>
                <c:pt idx="6">
                  <c:v>274640.00000000006</c:v>
                </c:pt>
                <c:pt idx="7">
                  <c:v>256024.37500000003</c:v>
                </c:pt>
                <c:pt idx="8">
                  <c:v>237408.75000000003</c:v>
                </c:pt>
                <c:pt idx="9">
                  <c:v>218793.125</c:v>
                </c:pt>
                <c:pt idx="10">
                  <c:v>200177.5</c:v>
                </c:pt>
                <c:pt idx="11">
                  <c:v>181561.87500000003</c:v>
                </c:pt>
                <c:pt idx="12">
                  <c:v>162946.24999999997</c:v>
                </c:pt>
                <c:pt idx="13">
                  <c:v>154491.84677813406</c:v>
                </c:pt>
                <c:pt idx="14">
                  <c:v>154491.84677813406</c:v>
                </c:pt>
              </c:numCache>
            </c:numRef>
          </c:val>
        </c:ser>
        <c:ser>
          <c:idx val="16"/>
          <c:order val="16"/>
          <c:tx>
            <c:strRef>
              <c:f>'Sensitivity A31, G28 (3)'!$C$58</c:f>
              <c:strCache>
                <c:ptCount val="1"/>
                <c:pt idx="0">
                  <c:v>47.0</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(3)'!$D$58:$R$58</c:f>
              <c:numCache>
                <c:formatCode>0</c:formatCode>
                <c:ptCount val="15"/>
                <c:pt idx="0">
                  <c:v>397805.00000000006</c:v>
                </c:pt>
                <c:pt idx="1">
                  <c:v>378887.50000000006</c:v>
                </c:pt>
                <c:pt idx="2">
                  <c:v>359970.00000000006</c:v>
                </c:pt>
                <c:pt idx="3">
                  <c:v>341052.50000000006</c:v>
                </c:pt>
                <c:pt idx="4">
                  <c:v>322135</c:v>
                </c:pt>
                <c:pt idx="5">
                  <c:v>303217.5</c:v>
                </c:pt>
                <c:pt idx="6">
                  <c:v>284300.00000000006</c:v>
                </c:pt>
                <c:pt idx="7">
                  <c:v>265382.50000000006</c:v>
                </c:pt>
                <c:pt idx="8">
                  <c:v>246465.00000000003</c:v>
                </c:pt>
                <c:pt idx="9">
                  <c:v>227547.5</c:v>
                </c:pt>
                <c:pt idx="10">
                  <c:v>208630</c:v>
                </c:pt>
                <c:pt idx="11">
                  <c:v>189712.50000000003</c:v>
                </c:pt>
                <c:pt idx="12">
                  <c:v>170794.99999999997</c:v>
                </c:pt>
                <c:pt idx="13">
                  <c:v>154491.84677813406</c:v>
                </c:pt>
                <c:pt idx="14">
                  <c:v>154491.84677813406</c:v>
                </c:pt>
              </c:numCache>
            </c:numRef>
          </c:val>
        </c:ser>
        <c:ser>
          <c:idx val="17"/>
          <c:order val="17"/>
          <c:tx>
            <c:strRef>
              <c:f>'Sensitivity A31, G28 (3)'!$C$59</c:f>
              <c:strCache>
                <c:ptCount val="1"/>
                <c:pt idx="0">
                  <c:v>47.8</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(3)'!$D$59:$R$59</c:f>
              <c:numCache>
                <c:formatCode>0</c:formatCode>
                <c:ptCount val="15"/>
                <c:pt idx="0">
                  <c:v>409276.25000000006</c:v>
                </c:pt>
                <c:pt idx="1">
                  <c:v>390056.87500000006</c:v>
                </c:pt>
                <c:pt idx="2">
                  <c:v>370837.50000000006</c:v>
                </c:pt>
                <c:pt idx="3">
                  <c:v>351618.12500000006</c:v>
                </c:pt>
                <c:pt idx="4">
                  <c:v>332398.75</c:v>
                </c:pt>
                <c:pt idx="5">
                  <c:v>313179.375</c:v>
                </c:pt>
                <c:pt idx="6">
                  <c:v>293960.00000000006</c:v>
                </c:pt>
                <c:pt idx="7">
                  <c:v>274740.62500000006</c:v>
                </c:pt>
                <c:pt idx="8">
                  <c:v>255521.25000000003</c:v>
                </c:pt>
                <c:pt idx="9">
                  <c:v>236301.875</c:v>
                </c:pt>
                <c:pt idx="10">
                  <c:v>217082.5</c:v>
                </c:pt>
                <c:pt idx="11">
                  <c:v>197863.12500000003</c:v>
                </c:pt>
                <c:pt idx="12">
                  <c:v>178643.74999999997</c:v>
                </c:pt>
                <c:pt idx="13">
                  <c:v>159424.375</c:v>
                </c:pt>
                <c:pt idx="14">
                  <c:v>154491.84677813406</c:v>
                </c:pt>
              </c:numCache>
            </c:numRef>
          </c:val>
        </c:ser>
        <c:ser>
          <c:idx val="18"/>
          <c:order val="18"/>
          <c:tx>
            <c:strRef>
              <c:f>'Sensitivity A31, G28 (3)'!$C$60</c:f>
              <c:strCache>
                <c:ptCount val="1"/>
                <c:pt idx="0">
                  <c:v>48.5</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(3)'!$D$60:$R$60</c:f>
              <c:numCache>
                <c:formatCode>0</c:formatCode>
                <c:ptCount val="15"/>
                <c:pt idx="0">
                  <c:v>420747.50000000006</c:v>
                </c:pt>
                <c:pt idx="1">
                  <c:v>401226.25000000006</c:v>
                </c:pt>
                <c:pt idx="2">
                  <c:v>381705.00000000006</c:v>
                </c:pt>
                <c:pt idx="3">
                  <c:v>362183.75000000006</c:v>
                </c:pt>
                <c:pt idx="4">
                  <c:v>342662.5</c:v>
                </c:pt>
                <c:pt idx="5">
                  <c:v>323141.25</c:v>
                </c:pt>
                <c:pt idx="6">
                  <c:v>303620.00000000006</c:v>
                </c:pt>
                <c:pt idx="7">
                  <c:v>284098.75000000006</c:v>
                </c:pt>
                <c:pt idx="8">
                  <c:v>264577.5</c:v>
                </c:pt>
                <c:pt idx="9">
                  <c:v>245056.25</c:v>
                </c:pt>
                <c:pt idx="10">
                  <c:v>225535</c:v>
                </c:pt>
                <c:pt idx="11">
                  <c:v>206013.75000000003</c:v>
                </c:pt>
                <c:pt idx="12">
                  <c:v>186492.49999999997</c:v>
                </c:pt>
                <c:pt idx="13">
                  <c:v>166971.25</c:v>
                </c:pt>
                <c:pt idx="14">
                  <c:v>154491.84677813406</c:v>
                </c:pt>
              </c:numCache>
            </c:numRef>
          </c:val>
        </c:ser>
        <c:ser>
          <c:idx val="19"/>
          <c:order val="19"/>
          <c:tx>
            <c:strRef>
              <c:f>'Sensitivity A31, G28 (3)'!$C$61</c:f>
              <c:strCache>
                <c:ptCount val="1"/>
                <c:pt idx="0">
                  <c:v>49.3</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(3)'!$D$61:$R$61</c:f>
              <c:numCache>
                <c:formatCode>0</c:formatCode>
                <c:ptCount val="15"/>
                <c:pt idx="0">
                  <c:v>432218.75000000006</c:v>
                </c:pt>
                <c:pt idx="1">
                  <c:v>412395.62500000006</c:v>
                </c:pt>
                <c:pt idx="2">
                  <c:v>392572.50000000006</c:v>
                </c:pt>
                <c:pt idx="3">
                  <c:v>372749.37500000006</c:v>
                </c:pt>
                <c:pt idx="4">
                  <c:v>352926.25</c:v>
                </c:pt>
                <c:pt idx="5">
                  <c:v>333103.125</c:v>
                </c:pt>
                <c:pt idx="6">
                  <c:v>313280.00000000006</c:v>
                </c:pt>
                <c:pt idx="7">
                  <c:v>293456.87500000006</c:v>
                </c:pt>
                <c:pt idx="8">
                  <c:v>273633.75</c:v>
                </c:pt>
                <c:pt idx="9">
                  <c:v>253810.625</c:v>
                </c:pt>
                <c:pt idx="10">
                  <c:v>233987.5</c:v>
                </c:pt>
                <c:pt idx="11">
                  <c:v>214164.37500000003</c:v>
                </c:pt>
                <c:pt idx="12">
                  <c:v>194341.24999999997</c:v>
                </c:pt>
                <c:pt idx="13">
                  <c:v>174518.125</c:v>
                </c:pt>
                <c:pt idx="14">
                  <c:v>154695</c:v>
                </c:pt>
              </c:numCache>
            </c:numRef>
          </c:val>
        </c:ser>
        <c:ser>
          <c:idx val="20"/>
          <c:order val="20"/>
          <c:tx>
            <c:strRef>
              <c:f>'Sensitivity A31, G28 (3)'!$C$62</c:f>
              <c:strCache>
                <c:ptCount val="1"/>
                <c:pt idx="0">
                  <c:v>50.0</c:v>
                </c:pt>
              </c:strCache>
            </c:strRef>
          </c:tx>
          <c:cat>
            <c:numRef>
              <c:f>'Sensitivity A31, G28 (3)'!$D$41:$R$41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G28 (3)'!$D$62:$R$62</c:f>
              <c:numCache>
                <c:formatCode>0</c:formatCode>
                <c:ptCount val="15"/>
                <c:pt idx="0">
                  <c:v>443690.00000000006</c:v>
                </c:pt>
                <c:pt idx="1">
                  <c:v>423565.00000000006</c:v>
                </c:pt>
                <c:pt idx="2">
                  <c:v>403440.00000000006</c:v>
                </c:pt>
                <c:pt idx="3">
                  <c:v>383315.00000000006</c:v>
                </c:pt>
                <c:pt idx="4">
                  <c:v>363190</c:v>
                </c:pt>
                <c:pt idx="5">
                  <c:v>343065</c:v>
                </c:pt>
                <c:pt idx="6">
                  <c:v>322940.00000000006</c:v>
                </c:pt>
                <c:pt idx="7">
                  <c:v>302815.00000000006</c:v>
                </c:pt>
                <c:pt idx="8">
                  <c:v>282690</c:v>
                </c:pt>
                <c:pt idx="9">
                  <c:v>262565</c:v>
                </c:pt>
                <c:pt idx="10">
                  <c:v>242440</c:v>
                </c:pt>
                <c:pt idx="11">
                  <c:v>222315.00000000003</c:v>
                </c:pt>
                <c:pt idx="12">
                  <c:v>202189.99999999997</c:v>
                </c:pt>
                <c:pt idx="13">
                  <c:v>182065</c:v>
                </c:pt>
                <c:pt idx="14">
                  <c:v>161940</c:v>
                </c:pt>
              </c:numCache>
            </c:numRef>
          </c:val>
        </c:ser>
        <c:bandFmts>
          <c:bandFmt>
            <c:idx val="0"/>
            <c:spPr>
              <a:solidFill>
                <a:srgbClr val="3366FF"/>
              </a:solidFill>
              <a:ln>
                <a:solidFill>
                  <a:srgbClr val="C0C0C0"/>
                </a:solidFill>
                <a:prstDash val="solid"/>
              </a:ln>
            </c:spPr>
          </c:bandFmt>
          <c:bandFmt>
            <c:idx val="1"/>
            <c:spPr>
              <a:solidFill>
                <a:srgbClr val="3366FF"/>
              </a:solidFill>
              <a:ln>
                <a:solidFill>
                  <a:srgbClr val="C0C0C0"/>
                </a:solidFill>
                <a:prstDash val="solid"/>
              </a:ln>
            </c:spPr>
          </c:bandFmt>
          <c:bandFmt>
            <c:idx val="2"/>
            <c:spPr>
              <a:solidFill>
                <a:srgbClr val="3366FF"/>
              </a:solidFill>
              <a:ln>
                <a:solidFill>
                  <a:srgbClr val="C0C0C0"/>
                </a:solidFill>
                <a:prstDash val="solid"/>
              </a:ln>
            </c:spPr>
          </c:bandFmt>
          <c:bandFmt>
            <c:idx val="3"/>
            <c:spPr>
              <a:solidFill>
                <a:srgbClr val="3366FF"/>
              </a:solidFill>
              <a:ln>
                <a:solidFill>
                  <a:srgbClr val="C0C0C0"/>
                </a:solidFill>
                <a:prstDash val="solid"/>
              </a:ln>
            </c:spPr>
          </c:bandFmt>
          <c:bandFmt>
            <c:idx val="4"/>
            <c:spPr>
              <a:solidFill>
                <a:srgbClr val="3366FF"/>
              </a:solidFill>
              <a:ln>
                <a:solidFill>
                  <a:srgbClr val="C0C0C0"/>
                </a:solidFill>
                <a:prstDash val="solid"/>
              </a:ln>
            </c:spPr>
          </c:bandFmt>
          <c:bandFmt>
            <c:idx val="5"/>
            <c:spPr>
              <a:solidFill>
                <a:srgbClr val="3366FF"/>
              </a:solidFill>
              <a:ln>
                <a:solidFill>
                  <a:srgbClr val="C0C0C0"/>
                </a:solidFill>
                <a:prstDash val="solid"/>
              </a:ln>
            </c:spPr>
          </c:bandFmt>
        </c:bandFmts>
        <c:axId val="127072512"/>
        <c:axId val="127086976"/>
        <c:axId val="109714496"/>
      </c:surface3DChart>
      <c:catAx>
        <c:axId val="127072512"/>
        <c:scaling>
          <c:orientation val="minMax"/>
        </c:scaling>
        <c:delete val="0"/>
        <c:axPos val="b"/>
        <c:majorGridlines>
          <c:spPr>
            <a:ln>
              <a:solidFill>
                <a:srgbClr val="C0C0C0"/>
              </a:solidFill>
              <a:prstDash val="solid"/>
            </a:ln>
          </c:spPr>
        </c:majorGridlines>
        <c:title>
          <c:tx>
            <c:rich>
              <a:bodyPr/>
              <a:lstStyle/>
              <a:p>
                <a:pPr>
                  <a:defRPr sz="800" b="0"/>
                </a:pPr>
                <a:r>
                  <a:rPr lang="en-US"/>
                  <a:t>p winterkill (A31)</a:t>
                </a:r>
              </a:p>
            </c:rich>
          </c:tx>
          <c:overlay val="0"/>
        </c:title>
        <c:numFmt formatCode="0.000" sourceLinked="1"/>
        <c:majorTickMark val="none"/>
        <c:minorTickMark val="none"/>
        <c:tickLblPos val="nextTo"/>
        <c:spPr>
          <a:ln>
            <a:solidFill>
              <a:srgbClr val="C0C0C0"/>
            </a:solidFill>
            <a:prstDash val="solid"/>
          </a:ln>
        </c:spPr>
        <c:txPr>
          <a:bodyPr/>
          <a:lstStyle/>
          <a:p>
            <a:pPr>
              <a:defRPr sz="800"/>
            </a:pPr>
            <a:endParaRPr lang="en-US"/>
          </a:p>
        </c:txPr>
        <c:crossAx val="127086976"/>
        <c:crosses val="min"/>
        <c:auto val="1"/>
        <c:lblAlgn val="ctr"/>
        <c:lblOffset val="100"/>
        <c:noMultiLvlLbl val="0"/>
      </c:catAx>
      <c:valAx>
        <c:axId val="127086976"/>
        <c:scaling>
          <c:orientation val="minMax"/>
          <c:max val="450000"/>
          <c:min val="150000"/>
        </c:scaling>
        <c:delete val="0"/>
        <c:axPos val="l"/>
        <c:majorGridlines>
          <c:spPr>
            <a:ln>
              <a:solidFill>
                <a:srgbClr val="C0C0C0"/>
              </a:solidFill>
              <a:prstDash val="solid"/>
            </a:ln>
          </c:spPr>
        </c:majorGridlines>
        <c:title>
          <c:tx>
            <c:rich>
              <a:bodyPr rot="-5400000" vert="horz"/>
              <a:lstStyle/>
              <a:p>
                <a:pPr>
                  <a:defRPr sz="800" b="0"/>
                </a:pPr>
                <a:r>
                  <a:rPr lang="en-US"/>
                  <a:t>Expected Value</a:t>
                </a:r>
              </a:p>
            </c:rich>
          </c:tx>
          <c:overlay val="0"/>
        </c:title>
        <c:numFmt formatCode="0" sourceLinked="1"/>
        <c:majorTickMark val="none"/>
        <c:minorTickMark val="none"/>
        <c:tickLblPos val="nextTo"/>
        <c:spPr>
          <a:ln>
            <a:solidFill>
              <a:srgbClr val="C0C0C0"/>
            </a:solidFill>
            <a:prstDash val="solid"/>
          </a:ln>
        </c:spPr>
        <c:txPr>
          <a:bodyPr/>
          <a:lstStyle/>
          <a:p>
            <a:pPr>
              <a:defRPr sz="800"/>
            </a:pPr>
            <a:endParaRPr lang="en-US"/>
          </a:p>
        </c:txPr>
        <c:crossAx val="127072512"/>
        <c:crosses val="autoZero"/>
        <c:crossBetween val="midCat"/>
        <c:majorUnit val="50000"/>
      </c:valAx>
      <c:serAx>
        <c:axId val="109714496"/>
        <c:scaling>
          <c:orientation val="minMax"/>
        </c:scaling>
        <c:delete val="0"/>
        <c:axPos val="b"/>
        <c:majorGridlines>
          <c:spPr>
            <a:ln>
              <a:solidFill>
                <a:srgbClr val="C0C0C0"/>
              </a:solidFill>
              <a:prstDash val="solid"/>
            </a:ln>
          </c:spPr>
        </c:majorGridlines>
        <c:title>
          <c:tx>
            <c:rich>
              <a:bodyPr/>
              <a:lstStyle/>
              <a:p>
                <a:pPr>
                  <a:defRPr sz="800" b="0"/>
                </a:pPr>
                <a:r>
                  <a:rPr lang="en-US"/>
                  <a:t>Base Yield (G28)</a:t>
                </a:r>
              </a:p>
            </c:rich>
          </c:tx>
          <c:overlay val="0"/>
        </c:title>
        <c:majorTickMark val="none"/>
        <c:minorTickMark val="none"/>
        <c:tickLblPos val="nextTo"/>
        <c:spPr>
          <a:ln>
            <a:solidFill>
              <a:srgbClr val="C0C0C0"/>
            </a:solidFill>
            <a:prstDash val="solid"/>
          </a:ln>
        </c:spPr>
        <c:txPr>
          <a:bodyPr/>
          <a:lstStyle/>
          <a:p>
            <a:pPr>
              <a:defRPr sz="800"/>
            </a:pPr>
            <a:endParaRPr lang="en-US"/>
          </a:p>
        </c:txPr>
        <c:crossAx val="127086976"/>
        <c:crosses val="min"/>
      </c:serAx>
    </c:plotArea>
    <c:plotVisOnly val="1"/>
    <c:dispBlanksAs val="gap"/>
    <c:showDLblsOverMax val="0"/>
  </c:chart>
  <c:spPr>
    <a:ln w="25400"/>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a:t>Strategy Region for Node 'Decision' </a:t>
            </a:r>
          </a:p>
        </c:rich>
      </c:tx>
      <c:overlay val="0"/>
    </c:title>
    <c:autoTitleDeleted val="0"/>
    <c:plotArea>
      <c:layout>
        <c:manualLayout>
          <c:xMode val="edge"/>
          <c:yMode val="edge"/>
          <c:x val="2.5700934579439252E-2"/>
          <c:y val="7.9746835443037969E-2"/>
          <c:w val="0.79202406358083743"/>
          <c:h val="0.84484455841178652"/>
        </c:manualLayout>
      </c:layout>
      <c:scatterChart>
        <c:scatterStyle val="lineMarker"/>
        <c:varyColors val="0"/>
        <c:ser>
          <c:idx val="0"/>
          <c:order val="0"/>
          <c:tx>
            <c:v>Spring Wheat</c:v>
          </c:tx>
          <c:spPr>
            <a:ln w="28575">
              <a:noFill/>
            </a:ln>
          </c:spPr>
          <c:marker>
            <c:symbol val="star"/>
            <c:size val="16"/>
            <c:spPr>
              <a:solidFill>
                <a:srgbClr val="333399"/>
              </a:solidFill>
              <a:ln>
                <a:solidFill>
                  <a:srgbClr val="333399"/>
                </a:solidFill>
                <a:prstDash val="solid"/>
              </a:ln>
            </c:spPr>
          </c:marker>
          <c:xVal>
            <c:numRef>
              <c:f>'Dominance A31, G28 (3)'!$B$41:$B$259</c:f>
              <c:numCache>
                <c:formatCode>0.000</c:formatCode>
                <c:ptCount val="219"/>
                <c:pt idx="0">
                  <c:v>0.17500000000000002</c:v>
                </c:pt>
                <c:pt idx="1">
                  <c:v>0.17500000000000002</c:v>
                </c:pt>
                <c:pt idx="2">
                  <c:v>0.2</c:v>
                </c:pt>
                <c:pt idx="3">
                  <c:v>0.2</c:v>
                </c:pt>
                <c:pt idx="4">
                  <c:v>0.2</c:v>
                </c:pt>
                <c:pt idx="5">
                  <c:v>0.22500000000000001</c:v>
                </c:pt>
                <c:pt idx="6">
                  <c:v>0.22500000000000001</c:v>
                </c:pt>
                <c:pt idx="7">
                  <c:v>0.22500000000000001</c:v>
                </c:pt>
                <c:pt idx="8">
                  <c:v>0.22500000000000001</c:v>
                </c:pt>
                <c:pt idx="9">
                  <c:v>0.22500000000000001</c:v>
                </c:pt>
                <c:pt idx="10">
                  <c:v>0.25</c:v>
                </c:pt>
                <c:pt idx="11">
                  <c:v>0.25</c:v>
                </c:pt>
                <c:pt idx="12">
                  <c:v>0.25</c:v>
                </c:pt>
                <c:pt idx="13">
                  <c:v>0.25</c:v>
                </c:pt>
                <c:pt idx="14">
                  <c:v>0.25</c:v>
                </c:pt>
                <c:pt idx="15">
                  <c:v>0.25</c:v>
                </c:pt>
                <c:pt idx="16">
                  <c:v>0.27500000000000002</c:v>
                </c:pt>
                <c:pt idx="17">
                  <c:v>0.27500000000000002</c:v>
                </c:pt>
                <c:pt idx="18">
                  <c:v>0.27500000000000002</c:v>
                </c:pt>
                <c:pt idx="19">
                  <c:v>0.27500000000000002</c:v>
                </c:pt>
                <c:pt idx="20">
                  <c:v>0.27500000000000002</c:v>
                </c:pt>
                <c:pt idx="21">
                  <c:v>0.27500000000000002</c:v>
                </c:pt>
                <c:pt idx="22">
                  <c:v>0.27500000000000002</c:v>
                </c:pt>
                <c:pt idx="23">
                  <c:v>0.27500000000000002</c:v>
                </c:pt>
                <c:pt idx="24">
                  <c:v>0.30000000000000004</c:v>
                </c:pt>
                <c:pt idx="25">
                  <c:v>0.30000000000000004</c:v>
                </c:pt>
                <c:pt idx="26">
                  <c:v>0.30000000000000004</c:v>
                </c:pt>
                <c:pt idx="27">
                  <c:v>0.30000000000000004</c:v>
                </c:pt>
                <c:pt idx="28">
                  <c:v>0.30000000000000004</c:v>
                </c:pt>
                <c:pt idx="29">
                  <c:v>0.30000000000000004</c:v>
                </c:pt>
                <c:pt idx="30">
                  <c:v>0.30000000000000004</c:v>
                </c:pt>
                <c:pt idx="31">
                  <c:v>0.30000000000000004</c:v>
                </c:pt>
                <c:pt idx="32">
                  <c:v>0.30000000000000004</c:v>
                </c:pt>
                <c:pt idx="33">
                  <c:v>0.30000000000000004</c:v>
                </c:pt>
                <c:pt idx="34">
                  <c:v>0.32500000000000001</c:v>
                </c:pt>
                <c:pt idx="35">
                  <c:v>0.32500000000000001</c:v>
                </c:pt>
                <c:pt idx="36">
                  <c:v>0.32500000000000001</c:v>
                </c:pt>
                <c:pt idx="37">
                  <c:v>0.32500000000000001</c:v>
                </c:pt>
                <c:pt idx="38">
                  <c:v>0.32500000000000001</c:v>
                </c:pt>
                <c:pt idx="39">
                  <c:v>0.32500000000000001</c:v>
                </c:pt>
                <c:pt idx="40">
                  <c:v>0.32500000000000001</c:v>
                </c:pt>
                <c:pt idx="41">
                  <c:v>0.32500000000000001</c:v>
                </c:pt>
                <c:pt idx="42">
                  <c:v>0.32500000000000001</c:v>
                </c:pt>
                <c:pt idx="43">
                  <c:v>0.32500000000000001</c:v>
                </c:pt>
                <c:pt idx="44">
                  <c:v>0.32500000000000001</c:v>
                </c:pt>
                <c:pt idx="45">
                  <c:v>0.32500000000000001</c:v>
                </c:pt>
                <c:pt idx="46">
                  <c:v>0.35000000000000003</c:v>
                </c:pt>
                <c:pt idx="47">
                  <c:v>0.35000000000000003</c:v>
                </c:pt>
                <c:pt idx="48">
                  <c:v>0.35000000000000003</c:v>
                </c:pt>
                <c:pt idx="49">
                  <c:v>0.35000000000000003</c:v>
                </c:pt>
                <c:pt idx="50">
                  <c:v>0.35000000000000003</c:v>
                </c:pt>
                <c:pt idx="51">
                  <c:v>0.35000000000000003</c:v>
                </c:pt>
                <c:pt idx="52">
                  <c:v>0.35000000000000003</c:v>
                </c:pt>
                <c:pt idx="53">
                  <c:v>0.35000000000000003</c:v>
                </c:pt>
                <c:pt idx="54">
                  <c:v>0.35000000000000003</c:v>
                </c:pt>
                <c:pt idx="55">
                  <c:v>0.35000000000000003</c:v>
                </c:pt>
                <c:pt idx="56">
                  <c:v>0.35000000000000003</c:v>
                </c:pt>
                <c:pt idx="57">
                  <c:v>0.35000000000000003</c:v>
                </c:pt>
                <c:pt idx="58">
                  <c:v>0.35000000000000003</c:v>
                </c:pt>
                <c:pt idx="59">
                  <c:v>0.35000000000000003</c:v>
                </c:pt>
                <c:pt idx="60">
                  <c:v>0.375</c:v>
                </c:pt>
                <c:pt idx="61">
                  <c:v>0.375</c:v>
                </c:pt>
                <c:pt idx="62">
                  <c:v>0.375</c:v>
                </c:pt>
                <c:pt idx="63">
                  <c:v>0.375</c:v>
                </c:pt>
                <c:pt idx="64">
                  <c:v>0.375</c:v>
                </c:pt>
                <c:pt idx="65">
                  <c:v>0.375</c:v>
                </c:pt>
                <c:pt idx="66">
                  <c:v>0.375</c:v>
                </c:pt>
                <c:pt idx="67">
                  <c:v>0.375</c:v>
                </c:pt>
                <c:pt idx="68">
                  <c:v>0.375</c:v>
                </c:pt>
                <c:pt idx="69">
                  <c:v>0.375</c:v>
                </c:pt>
                <c:pt idx="70">
                  <c:v>0.375</c:v>
                </c:pt>
                <c:pt idx="71">
                  <c:v>0.375</c:v>
                </c:pt>
                <c:pt idx="72">
                  <c:v>0.375</c:v>
                </c:pt>
                <c:pt idx="73">
                  <c:v>0.375</c:v>
                </c:pt>
                <c:pt idx="74">
                  <c:v>0.375</c:v>
                </c:pt>
                <c:pt idx="75">
                  <c:v>0.375</c:v>
                </c:pt>
                <c:pt idx="76">
                  <c:v>0.375</c:v>
                </c:pt>
                <c:pt idx="77">
                  <c:v>0.4</c:v>
                </c:pt>
                <c:pt idx="78">
                  <c:v>0.4</c:v>
                </c:pt>
                <c:pt idx="79">
                  <c:v>0.4</c:v>
                </c:pt>
                <c:pt idx="80">
                  <c:v>0.4</c:v>
                </c:pt>
                <c:pt idx="81">
                  <c:v>0.4</c:v>
                </c:pt>
                <c:pt idx="82">
                  <c:v>0.4</c:v>
                </c:pt>
                <c:pt idx="83">
                  <c:v>0.4</c:v>
                </c:pt>
                <c:pt idx="84">
                  <c:v>0.4</c:v>
                </c:pt>
                <c:pt idx="85">
                  <c:v>0.4</c:v>
                </c:pt>
                <c:pt idx="86">
                  <c:v>0.4</c:v>
                </c:pt>
                <c:pt idx="87">
                  <c:v>0.4</c:v>
                </c:pt>
                <c:pt idx="88">
                  <c:v>0.4</c:v>
                </c:pt>
                <c:pt idx="89">
                  <c:v>0.4</c:v>
                </c:pt>
                <c:pt idx="90">
                  <c:v>0.4</c:v>
                </c:pt>
                <c:pt idx="91">
                  <c:v>0.4</c:v>
                </c:pt>
                <c:pt idx="92">
                  <c:v>0.4</c:v>
                </c:pt>
                <c:pt idx="93">
                  <c:v>0.4</c:v>
                </c:pt>
                <c:pt idx="94">
                  <c:v>0.4</c:v>
                </c:pt>
                <c:pt idx="95">
                  <c:v>0.4</c:v>
                </c:pt>
              </c:numCache>
            </c:numRef>
          </c:xVal>
          <c:yVal>
            <c:numRef>
              <c:f>'Dominance A31, G28 (3)'!$C$41:$C$259</c:f>
              <c:numCache>
                <c:formatCode>0.0</c:formatCode>
                <c:ptCount val="219"/>
                <c:pt idx="0">
                  <c:v>35</c:v>
                </c:pt>
                <c:pt idx="1">
                  <c:v>35.75</c:v>
                </c:pt>
                <c:pt idx="2">
                  <c:v>35</c:v>
                </c:pt>
                <c:pt idx="3">
                  <c:v>35.75</c:v>
                </c:pt>
                <c:pt idx="4">
                  <c:v>36.5</c:v>
                </c:pt>
                <c:pt idx="5">
                  <c:v>35</c:v>
                </c:pt>
                <c:pt idx="6">
                  <c:v>35.75</c:v>
                </c:pt>
                <c:pt idx="7">
                  <c:v>36.5</c:v>
                </c:pt>
                <c:pt idx="8">
                  <c:v>37.25</c:v>
                </c:pt>
                <c:pt idx="9">
                  <c:v>38</c:v>
                </c:pt>
                <c:pt idx="10">
                  <c:v>35</c:v>
                </c:pt>
                <c:pt idx="11">
                  <c:v>35.75</c:v>
                </c:pt>
                <c:pt idx="12">
                  <c:v>36.5</c:v>
                </c:pt>
                <c:pt idx="13">
                  <c:v>37.25</c:v>
                </c:pt>
                <c:pt idx="14">
                  <c:v>38</c:v>
                </c:pt>
                <c:pt idx="15">
                  <c:v>38.75</c:v>
                </c:pt>
                <c:pt idx="16">
                  <c:v>35</c:v>
                </c:pt>
                <c:pt idx="17">
                  <c:v>35.75</c:v>
                </c:pt>
                <c:pt idx="18">
                  <c:v>36.5</c:v>
                </c:pt>
                <c:pt idx="19">
                  <c:v>37.25</c:v>
                </c:pt>
                <c:pt idx="20">
                  <c:v>38</c:v>
                </c:pt>
                <c:pt idx="21">
                  <c:v>38.75</c:v>
                </c:pt>
                <c:pt idx="22">
                  <c:v>39.5</c:v>
                </c:pt>
                <c:pt idx="23">
                  <c:v>40.25</c:v>
                </c:pt>
                <c:pt idx="24">
                  <c:v>35</c:v>
                </c:pt>
                <c:pt idx="25">
                  <c:v>35.75</c:v>
                </c:pt>
                <c:pt idx="26">
                  <c:v>36.5</c:v>
                </c:pt>
                <c:pt idx="27">
                  <c:v>37.25</c:v>
                </c:pt>
                <c:pt idx="28">
                  <c:v>38</c:v>
                </c:pt>
                <c:pt idx="29">
                  <c:v>38.75</c:v>
                </c:pt>
                <c:pt idx="30">
                  <c:v>39.5</c:v>
                </c:pt>
                <c:pt idx="31">
                  <c:v>40.25</c:v>
                </c:pt>
                <c:pt idx="32">
                  <c:v>41</c:v>
                </c:pt>
                <c:pt idx="33">
                  <c:v>41.75</c:v>
                </c:pt>
                <c:pt idx="34">
                  <c:v>35</c:v>
                </c:pt>
                <c:pt idx="35">
                  <c:v>35.75</c:v>
                </c:pt>
                <c:pt idx="36">
                  <c:v>36.5</c:v>
                </c:pt>
                <c:pt idx="37">
                  <c:v>37.25</c:v>
                </c:pt>
                <c:pt idx="38">
                  <c:v>38</c:v>
                </c:pt>
                <c:pt idx="39">
                  <c:v>38.75</c:v>
                </c:pt>
                <c:pt idx="40">
                  <c:v>39.5</c:v>
                </c:pt>
                <c:pt idx="41">
                  <c:v>40.25</c:v>
                </c:pt>
                <c:pt idx="42">
                  <c:v>41</c:v>
                </c:pt>
                <c:pt idx="43">
                  <c:v>41.75</c:v>
                </c:pt>
                <c:pt idx="44">
                  <c:v>42.5</c:v>
                </c:pt>
                <c:pt idx="45">
                  <c:v>43.25</c:v>
                </c:pt>
                <c:pt idx="46">
                  <c:v>35</c:v>
                </c:pt>
                <c:pt idx="47">
                  <c:v>35.75</c:v>
                </c:pt>
                <c:pt idx="48">
                  <c:v>36.5</c:v>
                </c:pt>
                <c:pt idx="49">
                  <c:v>37.25</c:v>
                </c:pt>
                <c:pt idx="50">
                  <c:v>38</c:v>
                </c:pt>
                <c:pt idx="51">
                  <c:v>38.75</c:v>
                </c:pt>
                <c:pt idx="52">
                  <c:v>39.5</c:v>
                </c:pt>
                <c:pt idx="53">
                  <c:v>40.25</c:v>
                </c:pt>
                <c:pt idx="54">
                  <c:v>41</c:v>
                </c:pt>
                <c:pt idx="55">
                  <c:v>41.75</c:v>
                </c:pt>
                <c:pt idx="56">
                  <c:v>42.5</c:v>
                </c:pt>
                <c:pt idx="57">
                  <c:v>43.25</c:v>
                </c:pt>
                <c:pt idx="58">
                  <c:v>44</c:v>
                </c:pt>
                <c:pt idx="59">
                  <c:v>44.75</c:v>
                </c:pt>
                <c:pt idx="60">
                  <c:v>35</c:v>
                </c:pt>
                <c:pt idx="61">
                  <c:v>35.75</c:v>
                </c:pt>
                <c:pt idx="62">
                  <c:v>36.5</c:v>
                </c:pt>
                <c:pt idx="63">
                  <c:v>37.25</c:v>
                </c:pt>
                <c:pt idx="64">
                  <c:v>38</c:v>
                </c:pt>
                <c:pt idx="65">
                  <c:v>38.75</c:v>
                </c:pt>
                <c:pt idx="66">
                  <c:v>39.5</c:v>
                </c:pt>
                <c:pt idx="67">
                  <c:v>40.25</c:v>
                </c:pt>
                <c:pt idx="68">
                  <c:v>41</c:v>
                </c:pt>
                <c:pt idx="69">
                  <c:v>41.75</c:v>
                </c:pt>
                <c:pt idx="70">
                  <c:v>42.5</c:v>
                </c:pt>
                <c:pt idx="71">
                  <c:v>43.25</c:v>
                </c:pt>
                <c:pt idx="72">
                  <c:v>44</c:v>
                </c:pt>
                <c:pt idx="73">
                  <c:v>44.75</c:v>
                </c:pt>
                <c:pt idx="74">
                  <c:v>45.5</c:v>
                </c:pt>
                <c:pt idx="75">
                  <c:v>46.25</c:v>
                </c:pt>
                <c:pt idx="76">
                  <c:v>47</c:v>
                </c:pt>
                <c:pt idx="77">
                  <c:v>35</c:v>
                </c:pt>
                <c:pt idx="78">
                  <c:v>35.75</c:v>
                </c:pt>
                <c:pt idx="79">
                  <c:v>36.5</c:v>
                </c:pt>
                <c:pt idx="80">
                  <c:v>37.25</c:v>
                </c:pt>
                <c:pt idx="81">
                  <c:v>38</c:v>
                </c:pt>
                <c:pt idx="82">
                  <c:v>38.75</c:v>
                </c:pt>
                <c:pt idx="83">
                  <c:v>39.5</c:v>
                </c:pt>
                <c:pt idx="84">
                  <c:v>40.25</c:v>
                </c:pt>
                <c:pt idx="85">
                  <c:v>41</c:v>
                </c:pt>
                <c:pt idx="86">
                  <c:v>41.75</c:v>
                </c:pt>
                <c:pt idx="87">
                  <c:v>42.5</c:v>
                </c:pt>
                <c:pt idx="88">
                  <c:v>43.25</c:v>
                </c:pt>
                <c:pt idx="89">
                  <c:v>44</c:v>
                </c:pt>
                <c:pt idx="90">
                  <c:v>44.75</c:v>
                </c:pt>
                <c:pt idx="91">
                  <c:v>45.5</c:v>
                </c:pt>
                <c:pt idx="92">
                  <c:v>46.25</c:v>
                </c:pt>
                <c:pt idx="93">
                  <c:v>47</c:v>
                </c:pt>
                <c:pt idx="94">
                  <c:v>47.75</c:v>
                </c:pt>
                <c:pt idx="95">
                  <c:v>48.5</c:v>
                </c:pt>
              </c:numCache>
            </c:numRef>
          </c:yVal>
          <c:smooth val="0"/>
        </c:ser>
        <c:ser>
          <c:idx val="1"/>
          <c:order val="1"/>
          <c:tx>
            <c:v>Winter Wheat</c:v>
          </c:tx>
          <c:spPr>
            <a:ln w="28575">
              <a:noFill/>
            </a:ln>
          </c:spPr>
          <c:marker>
            <c:symbol val="star"/>
            <c:size val="16"/>
            <c:spPr>
              <a:solidFill>
                <a:srgbClr val="993366"/>
              </a:solidFill>
              <a:ln>
                <a:solidFill>
                  <a:srgbClr val="993366"/>
                </a:solidFill>
                <a:prstDash val="solid"/>
              </a:ln>
            </c:spPr>
          </c:marker>
          <c:xVal>
            <c:numRef>
              <c:f>'Dominance A31, G28 (3)'!$D$41:$D$259</c:f>
              <c:numCache>
                <c:formatCode>0.000</c:formatCode>
                <c:ptCount val="219"/>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7.5000000000000011E-2</c:v>
                </c:pt>
                <c:pt idx="22">
                  <c:v>7.5000000000000011E-2</c:v>
                </c:pt>
                <c:pt idx="23">
                  <c:v>7.5000000000000011E-2</c:v>
                </c:pt>
                <c:pt idx="24">
                  <c:v>7.5000000000000011E-2</c:v>
                </c:pt>
                <c:pt idx="25">
                  <c:v>7.5000000000000011E-2</c:v>
                </c:pt>
                <c:pt idx="26">
                  <c:v>7.5000000000000011E-2</c:v>
                </c:pt>
                <c:pt idx="27">
                  <c:v>7.5000000000000011E-2</c:v>
                </c:pt>
                <c:pt idx="28">
                  <c:v>7.5000000000000011E-2</c:v>
                </c:pt>
                <c:pt idx="29">
                  <c:v>7.5000000000000011E-2</c:v>
                </c:pt>
                <c:pt idx="30">
                  <c:v>7.5000000000000011E-2</c:v>
                </c:pt>
                <c:pt idx="31">
                  <c:v>7.5000000000000011E-2</c:v>
                </c:pt>
                <c:pt idx="32">
                  <c:v>7.5000000000000011E-2</c:v>
                </c:pt>
                <c:pt idx="33">
                  <c:v>7.5000000000000011E-2</c:v>
                </c:pt>
                <c:pt idx="34">
                  <c:v>7.5000000000000011E-2</c:v>
                </c:pt>
                <c:pt idx="35">
                  <c:v>7.5000000000000011E-2</c:v>
                </c:pt>
                <c:pt idx="36">
                  <c:v>7.5000000000000011E-2</c:v>
                </c:pt>
                <c:pt idx="37">
                  <c:v>7.5000000000000011E-2</c:v>
                </c:pt>
                <c:pt idx="38">
                  <c:v>7.5000000000000011E-2</c:v>
                </c:pt>
                <c:pt idx="39">
                  <c:v>7.5000000000000011E-2</c:v>
                </c:pt>
                <c:pt idx="40">
                  <c:v>7.5000000000000011E-2</c:v>
                </c:pt>
                <c:pt idx="41">
                  <c:v>7.5000000000000011E-2</c:v>
                </c:pt>
                <c:pt idx="42">
                  <c:v>0.1</c:v>
                </c:pt>
                <c:pt idx="43">
                  <c:v>0.1</c:v>
                </c:pt>
                <c:pt idx="44">
                  <c:v>0.1</c:v>
                </c:pt>
                <c:pt idx="45">
                  <c:v>0.1</c:v>
                </c:pt>
                <c:pt idx="46">
                  <c:v>0.1</c:v>
                </c:pt>
                <c:pt idx="47">
                  <c:v>0.1</c:v>
                </c:pt>
                <c:pt idx="48">
                  <c:v>0.1</c:v>
                </c:pt>
                <c:pt idx="49">
                  <c:v>0.1</c:v>
                </c:pt>
                <c:pt idx="50">
                  <c:v>0.1</c:v>
                </c:pt>
                <c:pt idx="51">
                  <c:v>0.1</c:v>
                </c:pt>
                <c:pt idx="52">
                  <c:v>0.1</c:v>
                </c:pt>
                <c:pt idx="53">
                  <c:v>0.1</c:v>
                </c:pt>
                <c:pt idx="54">
                  <c:v>0.1</c:v>
                </c:pt>
                <c:pt idx="55">
                  <c:v>0.1</c:v>
                </c:pt>
                <c:pt idx="56">
                  <c:v>0.1</c:v>
                </c:pt>
                <c:pt idx="57">
                  <c:v>0.1</c:v>
                </c:pt>
                <c:pt idx="58">
                  <c:v>0.1</c:v>
                </c:pt>
                <c:pt idx="59">
                  <c:v>0.1</c:v>
                </c:pt>
                <c:pt idx="60">
                  <c:v>0.1</c:v>
                </c:pt>
                <c:pt idx="61">
                  <c:v>0.1</c:v>
                </c:pt>
                <c:pt idx="62">
                  <c:v>0.1</c:v>
                </c:pt>
                <c:pt idx="63">
                  <c:v>0.125</c:v>
                </c:pt>
                <c:pt idx="64">
                  <c:v>0.125</c:v>
                </c:pt>
                <c:pt idx="65">
                  <c:v>0.125</c:v>
                </c:pt>
                <c:pt idx="66">
                  <c:v>0.125</c:v>
                </c:pt>
                <c:pt idx="67">
                  <c:v>0.125</c:v>
                </c:pt>
                <c:pt idx="68">
                  <c:v>0.125</c:v>
                </c:pt>
                <c:pt idx="69">
                  <c:v>0.125</c:v>
                </c:pt>
                <c:pt idx="70">
                  <c:v>0.125</c:v>
                </c:pt>
                <c:pt idx="71">
                  <c:v>0.125</c:v>
                </c:pt>
                <c:pt idx="72">
                  <c:v>0.125</c:v>
                </c:pt>
                <c:pt idx="73">
                  <c:v>0.125</c:v>
                </c:pt>
                <c:pt idx="74">
                  <c:v>0.125</c:v>
                </c:pt>
                <c:pt idx="75">
                  <c:v>0.125</c:v>
                </c:pt>
                <c:pt idx="76">
                  <c:v>0.125</c:v>
                </c:pt>
                <c:pt idx="77">
                  <c:v>0.125</c:v>
                </c:pt>
                <c:pt idx="78">
                  <c:v>0.125</c:v>
                </c:pt>
                <c:pt idx="79">
                  <c:v>0.125</c:v>
                </c:pt>
                <c:pt idx="80">
                  <c:v>0.125</c:v>
                </c:pt>
                <c:pt idx="81">
                  <c:v>0.125</c:v>
                </c:pt>
                <c:pt idx="82">
                  <c:v>0.125</c:v>
                </c:pt>
                <c:pt idx="83">
                  <c:v>0.125</c:v>
                </c:pt>
                <c:pt idx="84">
                  <c:v>0.15000000000000002</c:v>
                </c:pt>
                <c:pt idx="85">
                  <c:v>0.15000000000000002</c:v>
                </c:pt>
                <c:pt idx="86">
                  <c:v>0.15000000000000002</c:v>
                </c:pt>
                <c:pt idx="87">
                  <c:v>0.15000000000000002</c:v>
                </c:pt>
                <c:pt idx="88">
                  <c:v>0.15000000000000002</c:v>
                </c:pt>
                <c:pt idx="89">
                  <c:v>0.15000000000000002</c:v>
                </c:pt>
                <c:pt idx="90">
                  <c:v>0.15000000000000002</c:v>
                </c:pt>
                <c:pt idx="91">
                  <c:v>0.15000000000000002</c:v>
                </c:pt>
                <c:pt idx="92">
                  <c:v>0.15000000000000002</c:v>
                </c:pt>
                <c:pt idx="93">
                  <c:v>0.15000000000000002</c:v>
                </c:pt>
                <c:pt idx="94">
                  <c:v>0.15000000000000002</c:v>
                </c:pt>
                <c:pt idx="95">
                  <c:v>0.15000000000000002</c:v>
                </c:pt>
                <c:pt idx="96">
                  <c:v>0.15000000000000002</c:v>
                </c:pt>
                <c:pt idx="97">
                  <c:v>0.15000000000000002</c:v>
                </c:pt>
                <c:pt idx="98">
                  <c:v>0.15000000000000002</c:v>
                </c:pt>
                <c:pt idx="99">
                  <c:v>0.15000000000000002</c:v>
                </c:pt>
                <c:pt idx="100">
                  <c:v>0.15000000000000002</c:v>
                </c:pt>
                <c:pt idx="101">
                  <c:v>0.15000000000000002</c:v>
                </c:pt>
                <c:pt idx="102">
                  <c:v>0.15000000000000002</c:v>
                </c:pt>
                <c:pt idx="103">
                  <c:v>0.15000000000000002</c:v>
                </c:pt>
                <c:pt idx="104">
                  <c:v>0.15000000000000002</c:v>
                </c:pt>
                <c:pt idx="105">
                  <c:v>0.17500000000000002</c:v>
                </c:pt>
                <c:pt idx="106">
                  <c:v>0.17500000000000002</c:v>
                </c:pt>
                <c:pt idx="107">
                  <c:v>0.17500000000000002</c:v>
                </c:pt>
                <c:pt idx="108">
                  <c:v>0.17500000000000002</c:v>
                </c:pt>
                <c:pt idx="109">
                  <c:v>0.17500000000000002</c:v>
                </c:pt>
                <c:pt idx="110">
                  <c:v>0.17500000000000002</c:v>
                </c:pt>
                <c:pt idx="111">
                  <c:v>0.17500000000000002</c:v>
                </c:pt>
                <c:pt idx="112">
                  <c:v>0.17500000000000002</c:v>
                </c:pt>
                <c:pt idx="113">
                  <c:v>0.17500000000000002</c:v>
                </c:pt>
                <c:pt idx="114">
                  <c:v>0.17500000000000002</c:v>
                </c:pt>
                <c:pt idx="115">
                  <c:v>0.17500000000000002</c:v>
                </c:pt>
                <c:pt idx="116">
                  <c:v>0.17500000000000002</c:v>
                </c:pt>
                <c:pt idx="117">
                  <c:v>0.17500000000000002</c:v>
                </c:pt>
                <c:pt idx="118">
                  <c:v>0.17500000000000002</c:v>
                </c:pt>
                <c:pt idx="119">
                  <c:v>0.17500000000000002</c:v>
                </c:pt>
                <c:pt idx="120">
                  <c:v>0.17500000000000002</c:v>
                </c:pt>
                <c:pt idx="121">
                  <c:v>0.17500000000000002</c:v>
                </c:pt>
                <c:pt idx="122">
                  <c:v>0.17500000000000002</c:v>
                </c:pt>
                <c:pt idx="123">
                  <c:v>0.17500000000000002</c:v>
                </c:pt>
                <c:pt idx="124">
                  <c:v>0.2</c:v>
                </c:pt>
                <c:pt idx="125">
                  <c:v>0.2</c:v>
                </c:pt>
                <c:pt idx="126">
                  <c:v>0.2</c:v>
                </c:pt>
                <c:pt idx="127">
                  <c:v>0.2</c:v>
                </c:pt>
                <c:pt idx="128">
                  <c:v>0.2</c:v>
                </c:pt>
                <c:pt idx="129">
                  <c:v>0.2</c:v>
                </c:pt>
                <c:pt idx="130">
                  <c:v>0.2</c:v>
                </c:pt>
                <c:pt idx="131">
                  <c:v>0.2</c:v>
                </c:pt>
                <c:pt idx="132">
                  <c:v>0.2</c:v>
                </c:pt>
                <c:pt idx="133">
                  <c:v>0.2</c:v>
                </c:pt>
                <c:pt idx="134">
                  <c:v>0.2</c:v>
                </c:pt>
                <c:pt idx="135">
                  <c:v>0.2</c:v>
                </c:pt>
                <c:pt idx="136">
                  <c:v>0.2</c:v>
                </c:pt>
                <c:pt idx="137">
                  <c:v>0.2</c:v>
                </c:pt>
                <c:pt idx="138">
                  <c:v>0.2</c:v>
                </c:pt>
                <c:pt idx="139">
                  <c:v>0.2</c:v>
                </c:pt>
                <c:pt idx="140">
                  <c:v>0.2</c:v>
                </c:pt>
                <c:pt idx="141">
                  <c:v>0.2</c:v>
                </c:pt>
                <c:pt idx="142">
                  <c:v>0.22500000000000001</c:v>
                </c:pt>
                <c:pt idx="143">
                  <c:v>0.22500000000000001</c:v>
                </c:pt>
                <c:pt idx="144">
                  <c:v>0.22500000000000001</c:v>
                </c:pt>
                <c:pt idx="145">
                  <c:v>0.22500000000000001</c:v>
                </c:pt>
                <c:pt idx="146">
                  <c:v>0.22500000000000001</c:v>
                </c:pt>
                <c:pt idx="147">
                  <c:v>0.22500000000000001</c:v>
                </c:pt>
                <c:pt idx="148">
                  <c:v>0.22500000000000001</c:v>
                </c:pt>
                <c:pt idx="149">
                  <c:v>0.22500000000000001</c:v>
                </c:pt>
                <c:pt idx="150">
                  <c:v>0.22500000000000001</c:v>
                </c:pt>
                <c:pt idx="151">
                  <c:v>0.22500000000000001</c:v>
                </c:pt>
                <c:pt idx="152">
                  <c:v>0.22500000000000001</c:v>
                </c:pt>
                <c:pt idx="153">
                  <c:v>0.22500000000000001</c:v>
                </c:pt>
                <c:pt idx="154">
                  <c:v>0.22500000000000001</c:v>
                </c:pt>
                <c:pt idx="155">
                  <c:v>0.22500000000000001</c:v>
                </c:pt>
                <c:pt idx="156">
                  <c:v>0.22500000000000001</c:v>
                </c:pt>
                <c:pt idx="157">
                  <c:v>0.22500000000000001</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0.27500000000000002</c:v>
                </c:pt>
                <c:pt idx="174">
                  <c:v>0.27500000000000002</c:v>
                </c:pt>
                <c:pt idx="175">
                  <c:v>0.27500000000000002</c:v>
                </c:pt>
                <c:pt idx="176">
                  <c:v>0.27500000000000002</c:v>
                </c:pt>
                <c:pt idx="177">
                  <c:v>0.27500000000000002</c:v>
                </c:pt>
                <c:pt idx="178">
                  <c:v>0.27500000000000002</c:v>
                </c:pt>
                <c:pt idx="179">
                  <c:v>0.27500000000000002</c:v>
                </c:pt>
                <c:pt idx="180">
                  <c:v>0.27500000000000002</c:v>
                </c:pt>
                <c:pt idx="181">
                  <c:v>0.27500000000000002</c:v>
                </c:pt>
                <c:pt idx="182">
                  <c:v>0.27500000000000002</c:v>
                </c:pt>
                <c:pt idx="183">
                  <c:v>0.27500000000000002</c:v>
                </c:pt>
                <c:pt idx="184">
                  <c:v>0.27500000000000002</c:v>
                </c:pt>
                <c:pt idx="185">
                  <c:v>0.27500000000000002</c:v>
                </c:pt>
                <c:pt idx="186">
                  <c:v>0.30000000000000004</c:v>
                </c:pt>
                <c:pt idx="187">
                  <c:v>0.30000000000000004</c:v>
                </c:pt>
                <c:pt idx="188">
                  <c:v>0.30000000000000004</c:v>
                </c:pt>
                <c:pt idx="189">
                  <c:v>0.30000000000000004</c:v>
                </c:pt>
                <c:pt idx="190">
                  <c:v>0.30000000000000004</c:v>
                </c:pt>
                <c:pt idx="191">
                  <c:v>0.30000000000000004</c:v>
                </c:pt>
                <c:pt idx="192">
                  <c:v>0.30000000000000004</c:v>
                </c:pt>
                <c:pt idx="193">
                  <c:v>0.30000000000000004</c:v>
                </c:pt>
                <c:pt idx="194">
                  <c:v>0.30000000000000004</c:v>
                </c:pt>
                <c:pt idx="195">
                  <c:v>0.30000000000000004</c:v>
                </c:pt>
                <c:pt idx="196">
                  <c:v>0.30000000000000004</c:v>
                </c:pt>
                <c:pt idx="197">
                  <c:v>0.32500000000000001</c:v>
                </c:pt>
                <c:pt idx="198">
                  <c:v>0.32500000000000001</c:v>
                </c:pt>
                <c:pt idx="199">
                  <c:v>0.32500000000000001</c:v>
                </c:pt>
                <c:pt idx="200">
                  <c:v>0.32500000000000001</c:v>
                </c:pt>
                <c:pt idx="201">
                  <c:v>0.32500000000000001</c:v>
                </c:pt>
                <c:pt idx="202">
                  <c:v>0.32500000000000001</c:v>
                </c:pt>
                <c:pt idx="203">
                  <c:v>0.32500000000000001</c:v>
                </c:pt>
                <c:pt idx="204">
                  <c:v>0.32500000000000001</c:v>
                </c:pt>
                <c:pt idx="205">
                  <c:v>0.32500000000000001</c:v>
                </c:pt>
                <c:pt idx="206">
                  <c:v>0.35000000000000003</c:v>
                </c:pt>
                <c:pt idx="207">
                  <c:v>0.35000000000000003</c:v>
                </c:pt>
                <c:pt idx="208">
                  <c:v>0.35000000000000003</c:v>
                </c:pt>
                <c:pt idx="209">
                  <c:v>0.35000000000000003</c:v>
                </c:pt>
                <c:pt idx="210">
                  <c:v>0.35000000000000003</c:v>
                </c:pt>
                <c:pt idx="211">
                  <c:v>0.35000000000000003</c:v>
                </c:pt>
                <c:pt idx="212">
                  <c:v>0.35000000000000003</c:v>
                </c:pt>
                <c:pt idx="213">
                  <c:v>0.375</c:v>
                </c:pt>
                <c:pt idx="214">
                  <c:v>0.375</c:v>
                </c:pt>
                <c:pt idx="215">
                  <c:v>0.375</c:v>
                </c:pt>
                <c:pt idx="216">
                  <c:v>0.375</c:v>
                </c:pt>
                <c:pt idx="217">
                  <c:v>0.4</c:v>
                </c:pt>
                <c:pt idx="218">
                  <c:v>0.4</c:v>
                </c:pt>
              </c:numCache>
            </c:numRef>
          </c:xVal>
          <c:yVal>
            <c:numRef>
              <c:f>'Dominance A31, G28 (3)'!$E$41:$E$259</c:f>
              <c:numCache>
                <c:formatCode>0.0</c:formatCode>
                <c:ptCount val="219"/>
                <c:pt idx="0">
                  <c:v>35</c:v>
                </c:pt>
                <c:pt idx="1">
                  <c:v>35.75</c:v>
                </c:pt>
                <c:pt idx="2">
                  <c:v>36.5</c:v>
                </c:pt>
                <c:pt idx="3">
                  <c:v>37.25</c:v>
                </c:pt>
                <c:pt idx="4">
                  <c:v>38</c:v>
                </c:pt>
                <c:pt idx="5">
                  <c:v>38.75</c:v>
                </c:pt>
                <c:pt idx="6">
                  <c:v>39.5</c:v>
                </c:pt>
                <c:pt idx="7">
                  <c:v>40.25</c:v>
                </c:pt>
                <c:pt idx="8">
                  <c:v>41</c:v>
                </c:pt>
                <c:pt idx="9">
                  <c:v>41.75</c:v>
                </c:pt>
                <c:pt idx="10">
                  <c:v>42.5</c:v>
                </c:pt>
                <c:pt idx="11">
                  <c:v>43.25</c:v>
                </c:pt>
                <c:pt idx="12">
                  <c:v>44</c:v>
                </c:pt>
                <c:pt idx="13">
                  <c:v>44.75</c:v>
                </c:pt>
                <c:pt idx="14">
                  <c:v>45.5</c:v>
                </c:pt>
                <c:pt idx="15">
                  <c:v>46.25</c:v>
                </c:pt>
                <c:pt idx="16">
                  <c:v>47</c:v>
                </c:pt>
                <c:pt idx="17">
                  <c:v>47.75</c:v>
                </c:pt>
                <c:pt idx="18">
                  <c:v>48.5</c:v>
                </c:pt>
                <c:pt idx="19">
                  <c:v>49.25</c:v>
                </c:pt>
                <c:pt idx="20">
                  <c:v>50</c:v>
                </c:pt>
                <c:pt idx="21">
                  <c:v>35</c:v>
                </c:pt>
                <c:pt idx="22">
                  <c:v>35.75</c:v>
                </c:pt>
                <c:pt idx="23">
                  <c:v>36.5</c:v>
                </c:pt>
                <c:pt idx="24">
                  <c:v>37.25</c:v>
                </c:pt>
                <c:pt idx="25">
                  <c:v>38</c:v>
                </c:pt>
                <c:pt idx="26">
                  <c:v>38.75</c:v>
                </c:pt>
                <c:pt idx="27">
                  <c:v>39.5</c:v>
                </c:pt>
                <c:pt idx="28">
                  <c:v>40.25</c:v>
                </c:pt>
                <c:pt idx="29">
                  <c:v>41</c:v>
                </c:pt>
                <c:pt idx="30">
                  <c:v>41.75</c:v>
                </c:pt>
                <c:pt idx="31">
                  <c:v>42.5</c:v>
                </c:pt>
                <c:pt idx="32">
                  <c:v>43.25</c:v>
                </c:pt>
                <c:pt idx="33">
                  <c:v>44</c:v>
                </c:pt>
                <c:pt idx="34">
                  <c:v>44.75</c:v>
                </c:pt>
                <c:pt idx="35">
                  <c:v>45.5</c:v>
                </c:pt>
                <c:pt idx="36">
                  <c:v>46.25</c:v>
                </c:pt>
                <c:pt idx="37">
                  <c:v>47</c:v>
                </c:pt>
                <c:pt idx="38">
                  <c:v>47.75</c:v>
                </c:pt>
                <c:pt idx="39">
                  <c:v>48.5</c:v>
                </c:pt>
                <c:pt idx="40">
                  <c:v>49.25</c:v>
                </c:pt>
                <c:pt idx="41">
                  <c:v>50</c:v>
                </c:pt>
                <c:pt idx="42">
                  <c:v>35</c:v>
                </c:pt>
                <c:pt idx="43">
                  <c:v>35.75</c:v>
                </c:pt>
                <c:pt idx="44">
                  <c:v>36.5</c:v>
                </c:pt>
                <c:pt idx="45">
                  <c:v>37.25</c:v>
                </c:pt>
                <c:pt idx="46">
                  <c:v>38</c:v>
                </c:pt>
                <c:pt idx="47">
                  <c:v>38.75</c:v>
                </c:pt>
                <c:pt idx="48">
                  <c:v>39.5</c:v>
                </c:pt>
                <c:pt idx="49">
                  <c:v>40.25</c:v>
                </c:pt>
                <c:pt idx="50">
                  <c:v>41</c:v>
                </c:pt>
                <c:pt idx="51">
                  <c:v>41.75</c:v>
                </c:pt>
                <c:pt idx="52">
                  <c:v>42.5</c:v>
                </c:pt>
                <c:pt idx="53">
                  <c:v>43.25</c:v>
                </c:pt>
                <c:pt idx="54">
                  <c:v>44</c:v>
                </c:pt>
                <c:pt idx="55">
                  <c:v>44.75</c:v>
                </c:pt>
                <c:pt idx="56">
                  <c:v>45.5</c:v>
                </c:pt>
                <c:pt idx="57">
                  <c:v>46.25</c:v>
                </c:pt>
                <c:pt idx="58">
                  <c:v>47</c:v>
                </c:pt>
                <c:pt idx="59">
                  <c:v>47.75</c:v>
                </c:pt>
                <c:pt idx="60">
                  <c:v>48.5</c:v>
                </c:pt>
                <c:pt idx="61">
                  <c:v>49.25</c:v>
                </c:pt>
                <c:pt idx="62">
                  <c:v>50</c:v>
                </c:pt>
                <c:pt idx="63">
                  <c:v>35</c:v>
                </c:pt>
                <c:pt idx="64">
                  <c:v>35.75</c:v>
                </c:pt>
                <c:pt idx="65">
                  <c:v>36.5</c:v>
                </c:pt>
                <c:pt idx="66">
                  <c:v>37.25</c:v>
                </c:pt>
                <c:pt idx="67">
                  <c:v>38</c:v>
                </c:pt>
                <c:pt idx="68">
                  <c:v>38.75</c:v>
                </c:pt>
                <c:pt idx="69">
                  <c:v>39.5</c:v>
                </c:pt>
                <c:pt idx="70">
                  <c:v>40.25</c:v>
                </c:pt>
                <c:pt idx="71">
                  <c:v>41</c:v>
                </c:pt>
                <c:pt idx="72">
                  <c:v>41.75</c:v>
                </c:pt>
                <c:pt idx="73">
                  <c:v>42.5</c:v>
                </c:pt>
                <c:pt idx="74">
                  <c:v>43.25</c:v>
                </c:pt>
                <c:pt idx="75">
                  <c:v>44</c:v>
                </c:pt>
                <c:pt idx="76">
                  <c:v>44.75</c:v>
                </c:pt>
                <c:pt idx="77">
                  <c:v>45.5</c:v>
                </c:pt>
                <c:pt idx="78">
                  <c:v>46.25</c:v>
                </c:pt>
                <c:pt idx="79">
                  <c:v>47</c:v>
                </c:pt>
                <c:pt idx="80">
                  <c:v>47.75</c:v>
                </c:pt>
                <c:pt idx="81">
                  <c:v>48.5</c:v>
                </c:pt>
                <c:pt idx="82">
                  <c:v>49.25</c:v>
                </c:pt>
                <c:pt idx="83">
                  <c:v>50</c:v>
                </c:pt>
                <c:pt idx="84">
                  <c:v>35</c:v>
                </c:pt>
                <c:pt idx="85">
                  <c:v>35.75</c:v>
                </c:pt>
                <c:pt idx="86">
                  <c:v>36.5</c:v>
                </c:pt>
                <c:pt idx="87">
                  <c:v>37.25</c:v>
                </c:pt>
                <c:pt idx="88">
                  <c:v>38</c:v>
                </c:pt>
                <c:pt idx="89">
                  <c:v>38.75</c:v>
                </c:pt>
                <c:pt idx="90">
                  <c:v>39.5</c:v>
                </c:pt>
                <c:pt idx="91">
                  <c:v>40.25</c:v>
                </c:pt>
                <c:pt idx="92">
                  <c:v>41</c:v>
                </c:pt>
                <c:pt idx="93">
                  <c:v>41.75</c:v>
                </c:pt>
                <c:pt idx="94">
                  <c:v>42.5</c:v>
                </c:pt>
                <c:pt idx="95">
                  <c:v>43.25</c:v>
                </c:pt>
                <c:pt idx="96">
                  <c:v>44</c:v>
                </c:pt>
                <c:pt idx="97">
                  <c:v>44.75</c:v>
                </c:pt>
                <c:pt idx="98">
                  <c:v>45.5</c:v>
                </c:pt>
                <c:pt idx="99">
                  <c:v>46.25</c:v>
                </c:pt>
                <c:pt idx="100">
                  <c:v>47</c:v>
                </c:pt>
                <c:pt idx="101">
                  <c:v>47.75</c:v>
                </c:pt>
                <c:pt idx="102">
                  <c:v>48.5</c:v>
                </c:pt>
                <c:pt idx="103">
                  <c:v>49.25</c:v>
                </c:pt>
                <c:pt idx="104">
                  <c:v>50</c:v>
                </c:pt>
                <c:pt idx="105">
                  <c:v>36.5</c:v>
                </c:pt>
                <c:pt idx="106">
                  <c:v>37.25</c:v>
                </c:pt>
                <c:pt idx="107">
                  <c:v>38</c:v>
                </c:pt>
                <c:pt idx="108">
                  <c:v>38.75</c:v>
                </c:pt>
                <c:pt idx="109">
                  <c:v>39.5</c:v>
                </c:pt>
                <c:pt idx="110">
                  <c:v>40.25</c:v>
                </c:pt>
                <c:pt idx="111">
                  <c:v>41</c:v>
                </c:pt>
                <c:pt idx="112">
                  <c:v>41.75</c:v>
                </c:pt>
                <c:pt idx="113">
                  <c:v>42.5</c:v>
                </c:pt>
                <c:pt idx="114">
                  <c:v>43.25</c:v>
                </c:pt>
                <c:pt idx="115">
                  <c:v>44</c:v>
                </c:pt>
                <c:pt idx="116">
                  <c:v>44.75</c:v>
                </c:pt>
                <c:pt idx="117">
                  <c:v>45.5</c:v>
                </c:pt>
                <c:pt idx="118">
                  <c:v>46.25</c:v>
                </c:pt>
                <c:pt idx="119">
                  <c:v>47</c:v>
                </c:pt>
                <c:pt idx="120">
                  <c:v>47.75</c:v>
                </c:pt>
                <c:pt idx="121">
                  <c:v>48.5</c:v>
                </c:pt>
                <c:pt idx="122">
                  <c:v>49.25</c:v>
                </c:pt>
                <c:pt idx="123">
                  <c:v>50</c:v>
                </c:pt>
                <c:pt idx="124">
                  <c:v>37.25</c:v>
                </c:pt>
                <c:pt idx="125">
                  <c:v>38</c:v>
                </c:pt>
                <c:pt idx="126">
                  <c:v>38.75</c:v>
                </c:pt>
                <c:pt idx="127">
                  <c:v>39.5</c:v>
                </c:pt>
                <c:pt idx="128">
                  <c:v>40.25</c:v>
                </c:pt>
                <c:pt idx="129">
                  <c:v>41</c:v>
                </c:pt>
                <c:pt idx="130">
                  <c:v>41.75</c:v>
                </c:pt>
                <c:pt idx="131">
                  <c:v>42.5</c:v>
                </c:pt>
                <c:pt idx="132">
                  <c:v>43.25</c:v>
                </c:pt>
                <c:pt idx="133">
                  <c:v>44</c:v>
                </c:pt>
                <c:pt idx="134">
                  <c:v>44.75</c:v>
                </c:pt>
                <c:pt idx="135">
                  <c:v>45.5</c:v>
                </c:pt>
                <c:pt idx="136">
                  <c:v>46.25</c:v>
                </c:pt>
                <c:pt idx="137">
                  <c:v>47</c:v>
                </c:pt>
                <c:pt idx="138">
                  <c:v>47.75</c:v>
                </c:pt>
                <c:pt idx="139">
                  <c:v>48.5</c:v>
                </c:pt>
                <c:pt idx="140">
                  <c:v>49.25</c:v>
                </c:pt>
                <c:pt idx="141">
                  <c:v>50</c:v>
                </c:pt>
                <c:pt idx="142">
                  <c:v>38.75</c:v>
                </c:pt>
                <c:pt idx="143">
                  <c:v>39.5</c:v>
                </c:pt>
                <c:pt idx="144">
                  <c:v>40.25</c:v>
                </c:pt>
                <c:pt idx="145">
                  <c:v>41</c:v>
                </c:pt>
                <c:pt idx="146">
                  <c:v>41.75</c:v>
                </c:pt>
                <c:pt idx="147">
                  <c:v>42.5</c:v>
                </c:pt>
                <c:pt idx="148">
                  <c:v>43.25</c:v>
                </c:pt>
                <c:pt idx="149">
                  <c:v>44</c:v>
                </c:pt>
                <c:pt idx="150">
                  <c:v>44.75</c:v>
                </c:pt>
                <c:pt idx="151">
                  <c:v>45.5</c:v>
                </c:pt>
                <c:pt idx="152">
                  <c:v>46.25</c:v>
                </c:pt>
                <c:pt idx="153">
                  <c:v>47</c:v>
                </c:pt>
                <c:pt idx="154">
                  <c:v>47.75</c:v>
                </c:pt>
                <c:pt idx="155">
                  <c:v>48.5</c:v>
                </c:pt>
                <c:pt idx="156">
                  <c:v>49.25</c:v>
                </c:pt>
                <c:pt idx="157">
                  <c:v>50</c:v>
                </c:pt>
                <c:pt idx="158">
                  <c:v>39.5</c:v>
                </c:pt>
                <c:pt idx="159">
                  <c:v>40.25</c:v>
                </c:pt>
                <c:pt idx="160">
                  <c:v>41</c:v>
                </c:pt>
                <c:pt idx="161">
                  <c:v>41.75</c:v>
                </c:pt>
                <c:pt idx="162">
                  <c:v>42.5</c:v>
                </c:pt>
                <c:pt idx="163">
                  <c:v>43.25</c:v>
                </c:pt>
                <c:pt idx="164">
                  <c:v>44</c:v>
                </c:pt>
                <c:pt idx="165">
                  <c:v>44.75</c:v>
                </c:pt>
                <c:pt idx="166">
                  <c:v>45.5</c:v>
                </c:pt>
                <c:pt idx="167">
                  <c:v>46.25</c:v>
                </c:pt>
                <c:pt idx="168">
                  <c:v>47</c:v>
                </c:pt>
                <c:pt idx="169">
                  <c:v>47.75</c:v>
                </c:pt>
                <c:pt idx="170">
                  <c:v>48.5</c:v>
                </c:pt>
                <c:pt idx="171">
                  <c:v>49.25</c:v>
                </c:pt>
                <c:pt idx="172">
                  <c:v>50</c:v>
                </c:pt>
                <c:pt idx="173">
                  <c:v>41</c:v>
                </c:pt>
                <c:pt idx="174">
                  <c:v>41.75</c:v>
                </c:pt>
                <c:pt idx="175">
                  <c:v>42.5</c:v>
                </c:pt>
                <c:pt idx="176">
                  <c:v>43.25</c:v>
                </c:pt>
                <c:pt idx="177">
                  <c:v>44</c:v>
                </c:pt>
                <c:pt idx="178">
                  <c:v>44.75</c:v>
                </c:pt>
                <c:pt idx="179">
                  <c:v>45.5</c:v>
                </c:pt>
                <c:pt idx="180">
                  <c:v>46.25</c:v>
                </c:pt>
                <c:pt idx="181">
                  <c:v>47</c:v>
                </c:pt>
                <c:pt idx="182">
                  <c:v>47.75</c:v>
                </c:pt>
                <c:pt idx="183">
                  <c:v>48.5</c:v>
                </c:pt>
                <c:pt idx="184">
                  <c:v>49.25</c:v>
                </c:pt>
                <c:pt idx="185">
                  <c:v>50</c:v>
                </c:pt>
                <c:pt idx="186">
                  <c:v>42.5</c:v>
                </c:pt>
                <c:pt idx="187">
                  <c:v>43.25</c:v>
                </c:pt>
                <c:pt idx="188">
                  <c:v>44</c:v>
                </c:pt>
                <c:pt idx="189">
                  <c:v>44.75</c:v>
                </c:pt>
                <c:pt idx="190">
                  <c:v>45.5</c:v>
                </c:pt>
                <c:pt idx="191">
                  <c:v>46.25</c:v>
                </c:pt>
                <c:pt idx="192">
                  <c:v>47</c:v>
                </c:pt>
                <c:pt idx="193">
                  <c:v>47.75</c:v>
                </c:pt>
                <c:pt idx="194">
                  <c:v>48.5</c:v>
                </c:pt>
                <c:pt idx="195">
                  <c:v>49.25</c:v>
                </c:pt>
                <c:pt idx="196">
                  <c:v>50</c:v>
                </c:pt>
                <c:pt idx="197">
                  <c:v>44</c:v>
                </c:pt>
                <c:pt idx="198">
                  <c:v>44.75</c:v>
                </c:pt>
                <c:pt idx="199">
                  <c:v>45.5</c:v>
                </c:pt>
                <c:pt idx="200">
                  <c:v>46.25</c:v>
                </c:pt>
                <c:pt idx="201">
                  <c:v>47</c:v>
                </c:pt>
                <c:pt idx="202">
                  <c:v>47.75</c:v>
                </c:pt>
                <c:pt idx="203">
                  <c:v>48.5</c:v>
                </c:pt>
                <c:pt idx="204">
                  <c:v>49.25</c:v>
                </c:pt>
                <c:pt idx="205">
                  <c:v>50</c:v>
                </c:pt>
                <c:pt idx="206">
                  <c:v>45.5</c:v>
                </c:pt>
                <c:pt idx="207">
                  <c:v>46.25</c:v>
                </c:pt>
                <c:pt idx="208">
                  <c:v>47</c:v>
                </c:pt>
                <c:pt idx="209">
                  <c:v>47.75</c:v>
                </c:pt>
                <c:pt idx="210">
                  <c:v>48.5</c:v>
                </c:pt>
                <c:pt idx="211">
                  <c:v>49.25</c:v>
                </c:pt>
                <c:pt idx="212">
                  <c:v>50</c:v>
                </c:pt>
                <c:pt idx="213">
                  <c:v>47.75</c:v>
                </c:pt>
                <c:pt idx="214">
                  <c:v>48.5</c:v>
                </c:pt>
                <c:pt idx="215">
                  <c:v>49.25</c:v>
                </c:pt>
                <c:pt idx="216">
                  <c:v>50</c:v>
                </c:pt>
                <c:pt idx="217">
                  <c:v>49.25</c:v>
                </c:pt>
                <c:pt idx="218">
                  <c:v>50</c:v>
                </c:pt>
              </c:numCache>
            </c:numRef>
          </c:yVal>
          <c:smooth val="0"/>
        </c:ser>
        <c:dLbls>
          <c:showLegendKey val="0"/>
          <c:showVal val="0"/>
          <c:showCatName val="0"/>
          <c:showSerName val="0"/>
          <c:showPercent val="0"/>
          <c:showBubbleSize val="0"/>
        </c:dLbls>
        <c:axId val="130038400"/>
        <c:axId val="130053248"/>
      </c:scatterChart>
      <c:valAx>
        <c:axId val="130038400"/>
        <c:scaling>
          <c:orientation val="minMax"/>
          <c:max val="0.45"/>
          <c:min val="0"/>
        </c:scaling>
        <c:delete val="0"/>
        <c:axPos val="b"/>
        <c:title>
          <c:tx>
            <c:rich>
              <a:bodyPr/>
              <a:lstStyle/>
              <a:p>
                <a:pPr>
                  <a:defRPr sz="800" b="0"/>
                </a:pPr>
                <a:r>
                  <a:rPr lang="en-US"/>
                  <a:t>p winterkill (A31)</a:t>
                </a:r>
              </a:p>
            </c:rich>
          </c:tx>
          <c:layout>
            <c:manualLayout>
              <c:xMode val="edge"/>
              <c:yMode val="edge"/>
              <c:x val="0.34955754654499965"/>
              <c:y val="0.94530485760626293"/>
            </c:manualLayout>
          </c:layout>
          <c:overlay val="0"/>
        </c:title>
        <c:numFmt formatCode="0.000" sourceLinked="0"/>
        <c:majorTickMark val="out"/>
        <c:minorTickMark val="none"/>
        <c:tickLblPos val="nextTo"/>
        <c:txPr>
          <a:bodyPr rot="-5400000" vert="horz"/>
          <a:lstStyle/>
          <a:p>
            <a:pPr>
              <a:defRPr sz="800" b="0"/>
            </a:pPr>
            <a:endParaRPr lang="en-US"/>
          </a:p>
        </c:txPr>
        <c:crossAx val="130053248"/>
        <c:crossesAt val="-1.0000000000000001E+300"/>
        <c:crossBetween val="midCat"/>
        <c:majorUnit val="0.05"/>
      </c:valAx>
      <c:valAx>
        <c:axId val="130053248"/>
        <c:scaling>
          <c:orientation val="minMax"/>
          <c:max val="50"/>
          <c:min val="34"/>
        </c:scaling>
        <c:delete val="0"/>
        <c:axPos val="l"/>
        <c:title>
          <c:tx>
            <c:rich>
              <a:bodyPr/>
              <a:lstStyle/>
              <a:p>
                <a:pPr>
                  <a:defRPr sz="800" b="0"/>
                </a:pPr>
                <a:r>
                  <a:rPr lang="en-US"/>
                  <a:t>Base Yield (G28)</a:t>
                </a:r>
              </a:p>
            </c:rich>
          </c:tx>
          <c:overlay val="0"/>
        </c:title>
        <c:numFmt formatCode="0.0" sourceLinked="0"/>
        <c:majorTickMark val="out"/>
        <c:minorTickMark val="none"/>
        <c:tickLblPos val="nextTo"/>
        <c:txPr>
          <a:bodyPr/>
          <a:lstStyle/>
          <a:p>
            <a:pPr>
              <a:defRPr sz="800" b="0"/>
            </a:pPr>
            <a:endParaRPr lang="en-US"/>
          </a:p>
        </c:txPr>
        <c:crossAx val="130038400"/>
        <c:crossesAt val="-1.0000000000000001E+300"/>
        <c:crossBetween val="midCat"/>
        <c:majorUnit val="2"/>
      </c:valAx>
    </c:plotArea>
    <c:legend>
      <c:legendPos val="r"/>
      <c:overlay val="0"/>
      <c:spPr>
        <a:ln w="25400">
          <a:noFill/>
        </a:ln>
      </c:spPr>
      <c:txPr>
        <a:bodyPr/>
        <a:lstStyle/>
        <a:p>
          <a:pPr>
            <a:defRPr sz="800"/>
          </a:pPr>
          <a:endParaRPr lang="en-US"/>
        </a:p>
      </c:txPr>
    </c:legend>
    <c:plotVisOnly val="1"/>
    <c:dispBlanksAs val="gap"/>
    <c:showDLblsOverMax val="0"/>
  </c:chart>
  <c:spPr>
    <a:ln w="25400"/>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a:t>Sensitivity of Decision Tree 'New Tree'</a:t>
            </a:r>
            <a:r>
              <a:rPr lang="en-US" sz="800" b="0" i="0" u="none" strike="noStrike" baseline="0">
                <a:solidFill>
                  <a:srgbClr val="000000"/>
                </a:solidFill>
                <a:latin typeface="+mn-lt"/>
                <a:ea typeface="+mn-lt"/>
                <a:cs typeface="+mn-lt"/>
              </a:rPr>
              <a:t>
Expected Value of Node 'Decision' (C38) </a:t>
            </a:r>
            <a:endParaRPr lang="en-US"/>
          </a:p>
        </c:rich>
      </c:tx>
      <c:overlay val="0"/>
    </c:title>
    <c:autoTitleDeleted val="0"/>
    <c:view3D>
      <c:rotX val="22"/>
      <c:rotY val="20"/>
      <c:rAngAx val="0"/>
      <c:perspective val="30"/>
    </c:view3D>
    <c:floor>
      <c:thickness val="0"/>
      <c:spPr>
        <a:noFill/>
      </c:spPr>
    </c:floor>
    <c:sideWall>
      <c:thickness val="0"/>
      <c:spPr>
        <a:noFill/>
      </c:spPr>
    </c:sideWall>
    <c:backWall>
      <c:thickness val="0"/>
      <c:spPr>
        <a:noFill/>
      </c:spPr>
    </c:backWall>
    <c:plotArea>
      <c:layout/>
      <c:surface3DChart>
        <c:wireframe val="0"/>
        <c:ser>
          <c:idx val="0"/>
          <c:order val="0"/>
          <c:tx>
            <c:strRef>
              <c:f>'Sensitivity A31, G32 (4)'!$C$42</c:f>
              <c:strCache>
                <c:ptCount val="1"/>
                <c:pt idx="0">
                  <c:v>1.000</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(4)'!$D$42:$R$42</c:f>
              <c:numCache>
                <c:formatCode>0</c:formatCode>
                <c:ptCount val="15"/>
                <c:pt idx="0">
                  <c:v>274903.5564476914</c:v>
                </c:pt>
                <c:pt idx="1">
                  <c:v>258409.7786464364</c:v>
                </c:pt>
                <c:pt idx="2">
                  <c:v>241916.00084518138</c:v>
                </c:pt>
                <c:pt idx="3">
                  <c:v>225422.22304392632</c:v>
                </c:pt>
                <c:pt idx="4">
                  <c:v>208928.44524267127</c:v>
                </c:pt>
                <c:pt idx="5">
                  <c:v>192434.66744141624</c:v>
                </c:pt>
                <c:pt idx="6">
                  <c:v>175940.88964016121</c:v>
                </c:pt>
                <c:pt idx="7">
                  <c:v>159447.11183890619</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1"/>
          <c:order val="1"/>
          <c:tx>
            <c:strRef>
              <c:f>'Sensitivity A31, G32 (4)'!$C$43</c:f>
              <c:strCache>
                <c:ptCount val="1"/>
                <c:pt idx="0">
                  <c:v>1.143</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(4)'!$D$43:$R$43</c:f>
              <c:numCache>
                <c:formatCode>0</c:formatCode>
                <c:ptCount val="15"/>
                <c:pt idx="0">
                  <c:v>270503.55644769134</c:v>
                </c:pt>
                <c:pt idx="1">
                  <c:v>254009.77864643635</c:v>
                </c:pt>
                <c:pt idx="2">
                  <c:v>237516.00084518132</c:v>
                </c:pt>
                <c:pt idx="3">
                  <c:v>221022.22304392626</c:v>
                </c:pt>
                <c:pt idx="4">
                  <c:v>204528.44524267121</c:v>
                </c:pt>
                <c:pt idx="5">
                  <c:v>188034.66744141618</c:v>
                </c:pt>
                <c:pt idx="6">
                  <c:v>171540.88964016116</c:v>
                </c:pt>
                <c:pt idx="7">
                  <c:v>155047.11183890613</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2"/>
          <c:order val="2"/>
          <c:tx>
            <c:strRef>
              <c:f>'Sensitivity A31, G32 (4)'!$C$44</c:f>
              <c:strCache>
                <c:ptCount val="1"/>
                <c:pt idx="0">
                  <c:v>1.286</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(4)'!$D$44:$R$44</c:f>
              <c:numCache>
                <c:formatCode>0</c:formatCode>
                <c:ptCount val="15"/>
                <c:pt idx="0">
                  <c:v>266103.5564476914</c:v>
                </c:pt>
                <c:pt idx="1">
                  <c:v>249609.7786464364</c:v>
                </c:pt>
                <c:pt idx="2">
                  <c:v>233116.00084518138</c:v>
                </c:pt>
                <c:pt idx="3">
                  <c:v>216622.22304392632</c:v>
                </c:pt>
                <c:pt idx="4">
                  <c:v>200128.44524267127</c:v>
                </c:pt>
                <c:pt idx="5">
                  <c:v>183634.66744141624</c:v>
                </c:pt>
                <c:pt idx="6">
                  <c:v>167140.88964016121</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3"/>
          <c:order val="3"/>
          <c:tx>
            <c:strRef>
              <c:f>'Sensitivity A31, G32 (4)'!$C$45</c:f>
              <c:strCache>
                <c:ptCount val="1"/>
                <c:pt idx="0">
                  <c:v>1.429</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(4)'!$D$45:$R$45</c:f>
              <c:numCache>
                <c:formatCode>0</c:formatCode>
                <c:ptCount val="15"/>
                <c:pt idx="0">
                  <c:v>261703.55644769137</c:v>
                </c:pt>
                <c:pt idx="1">
                  <c:v>245209.77864643635</c:v>
                </c:pt>
                <c:pt idx="2">
                  <c:v>228716.00084518132</c:v>
                </c:pt>
                <c:pt idx="3">
                  <c:v>212222.22304392626</c:v>
                </c:pt>
                <c:pt idx="4">
                  <c:v>195728.44524267121</c:v>
                </c:pt>
                <c:pt idx="5">
                  <c:v>179234.66744141618</c:v>
                </c:pt>
                <c:pt idx="6">
                  <c:v>162740.88964016116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4"/>
          <c:order val="4"/>
          <c:tx>
            <c:strRef>
              <c:f>'Sensitivity A31, G32 (4)'!$C$46</c:f>
              <c:strCache>
                <c:ptCount val="1"/>
                <c:pt idx="0">
                  <c:v>1.571</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(4)'!$D$46:$R$46</c:f>
              <c:numCache>
                <c:formatCode>0</c:formatCode>
                <c:ptCount val="15"/>
                <c:pt idx="0">
                  <c:v>257303.55644769137</c:v>
                </c:pt>
                <c:pt idx="1">
                  <c:v>240809.77864643635</c:v>
                </c:pt>
                <c:pt idx="2">
                  <c:v>224316.00084518132</c:v>
                </c:pt>
                <c:pt idx="3">
                  <c:v>207822.22304392626</c:v>
                </c:pt>
                <c:pt idx="4">
                  <c:v>191328.44524267121</c:v>
                </c:pt>
                <c:pt idx="5">
                  <c:v>174834.66744141618</c:v>
                </c:pt>
                <c:pt idx="6">
                  <c:v>158340.88964016116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5"/>
          <c:order val="5"/>
          <c:tx>
            <c:strRef>
              <c:f>'Sensitivity A31, G32 (4)'!$C$47</c:f>
              <c:strCache>
                <c:ptCount val="1"/>
                <c:pt idx="0">
                  <c:v>1.714</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(4)'!$D$47:$R$47</c:f>
              <c:numCache>
                <c:formatCode>0</c:formatCode>
                <c:ptCount val="15"/>
                <c:pt idx="0">
                  <c:v>252903.55644769143</c:v>
                </c:pt>
                <c:pt idx="1">
                  <c:v>236409.7786464364</c:v>
                </c:pt>
                <c:pt idx="2">
                  <c:v>219916.00084518138</c:v>
                </c:pt>
                <c:pt idx="3">
                  <c:v>203422.22304392632</c:v>
                </c:pt>
                <c:pt idx="4">
                  <c:v>186928.44524267127</c:v>
                </c:pt>
                <c:pt idx="5">
                  <c:v>170434.66744141624</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6"/>
          <c:order val="6"/>
          <c:tx>
            <c:strRef>
              <c:f>'Sensitivity A31, G32 (4)'!$C$48</c:f>
              <c:strCache>
                <c:ptCount val="1"/>
                <c:pt idx="0">
                  <c:v>1.857</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(4)'!$D$48:$R$48</c:f>
              <c:numCache>
                <c:formatCode>0</c:formatCode>
                <c:ptCount val="15"/>
                <c:pt idx="0">
                  <c:v>248503.55644769137</c:v>
                </c:pt>
                <c:pt idx="1">
                  <c:v>232009.77864643635</c:v>
                </c:pt>
                <c:pt idx="2">
                  <c:v>215516.00084518132</c:v>
                </c:pt>
                <c:pt idx="3">
                  <c:v>199022.22304392626</c:v>
                </c:pt>
                <c:pt idx="4">
                  <c:v>182528.44524267121</c:v>
                </c:pt>
                <c:pt idx="5">
                  <c:v>166034.66744141618</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7"/>
          <c:order val="7"/>
          <c:tx>
            <c:strRef>
              <c:f>'Sensitivity A31, G32 (4)'!$C$49</c:f>
              <c:strCache>
                <c:ptCount val="1"/>
                <c:pt idx="0">
                  <c:v>2.000</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(4)'!$D$49:$R$49</c:f>
              <c:numCache>
                <c:formatCode>0</c:formatCode>
                <c:ptCount val="15"/>
                <c:pt idx="0">
                  <c:v>244103.55644769143</c:v>
                </c:pt>
                <c:pt idx="1">
                  <c:v>227609.7786464364</c:v>
                </c:pt>
                <c:pt idx="2">
                  <c:v>211116.00084518138</c:v>
                </c:pt>
                <c:pt idx="3">
                  <c:v>194622.22304392632</c:v>
                </c:pt>
                <c:pt idx="4">
                  <c:v>178128.44524267127</c:v>
                </c:pt>
                <c:pt idx="5">
                  <c:v>161634.66744141624</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8"/>
          <c:order val="8"/>
          <c:tx>
            <c:strRef>
              <c:f>'Sensitivity A31, G32 (4)'!$C$50</c:f>
              <c:strCache>
                <c:ptCount val="1"/>
                <c:pt idx="0">
                  <c:v>2.143</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(4)'!$D$50:$R$50</c:f>
              <c:numCache>
                <c:formatCode>0</c:formatCode>
                <c:ptCount val="15"/>
                <c:pt idx="0">
                  <c:v>239703.55644769137</c:v>
                </c:pt>
                <c:pt idx="1">
                  <c:v>223209.77864643635</c:v>
                </c:pt>
                <c:pt idx="2">
                  <c:v>206716.00084518132</c:v>
                </c:pt>
                <c:pt idx="3">
                  <c:v>190222.22304392626</c:v>
                </c:pt>
                <c:pt idx="4">
                  <c:v>173728.44524267121</c:v>
                </c:pt>
                <c:pt idx="5">
                  <c:v>157234.66744141618</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9"/>
          <c:order val="9"/>
          <c:tx>
            <c:strRef>
              <c:f>'Sensitivity A31, G32 (4)'!$C$51</c:f>
              <c:strCache>
                <c:ptCount val="1"/>
                <c:pt idx="0">
                  <c:v>2.286</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(4)'!$D$51:$R$51</c:f>
              <c:numCache>
                <c:formatCode>0</c:formatCode>
                <c:ptCount val="15"/>
                <c:pt idx="0">
                  <c:v>235303.55644769137</c:v>
                </c:pt>
                <c:pt idx="1">
                  <c:v>218809.77864643635</c:v>
                </c:pt>
                <c:pt idx="2">
                  <c:v>202316.00084518132</c:v>
                </c:pt>
                <c:pt idx="3">
                  <c:v>185822.22304392626</c:v>
                </c:pt>
                <c:pt idx="4">
                  <c:v>169328.44524267121</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10"/>
          <c:order val="10"/>
          <c:tx>
            <c:strRef>
              <c:f>'Sensitivity A31, G32 (4)'!$C$52</c:f>
              <c:strCache>
                <c:ptCount val="1"/>
                <c:pt idx="0">
                  <c:v>2.429</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(4)'!$D$52:$R$52</c:f>
              <c:numCache>
                <c:formatCode>0</c:formatCode>
                <c:ptCount val="15"/>
                <c:pt idx="0">
                  <c:v>230903.55644769143</c:v>
                </c:pt>
                <c:pt idx="1">
                  <c:v>214409.7786464364</c:v>
                </c:pt>
                <c:pt idx="2">
                  <c:v>197916.00084518138</c:v>
                </c:pt>
                <c:pt idx="3">
                  <c:v>181422.22304392632</c:v>
                </c:pt>
                <c:pt idx="4">
                  <c:v>164928.44524267127</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11"/>
          <c:order val="11"/>
          <c:tx>
            <c:strRef>
              <c:f>'Sensitivity A31, G32 (4)'!$C$53</c:f>
              <c:strCache>
                <c:ptCount val="1"/>
                <c:pt idx="0">
                  <c:v>2.571</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(4)'!$D$53:$R$53</c:f>
              <c:numCache>
                <c:formatCode>0</c:formatCode>
                <c:ptCount val="15"/>
                <c:pt idx="0">
                  <c:v>226503.55644769137</c:v>
                </c:pt>
                <c:pt idx="1">
                  <c:v>210009.77864643635</c:v>
                </c:pt>
                <c:pt idx="2">
                  <c:v>193516.00084518132</c:v>
                </c:pt>
                <c:pt idx="3">
                  <c:v>177022.22304392626</c:v>
                </c:pt>
                <c:pt idx="4">
                  <c:v>160528.44524267121</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12"/>
          <c:order val="12"/>
          <c:tx>
            <c:strRef>
              <c:f>'Sensitivity A31, G32 (4)'!$C$54</c:f>
              <c:strCache>
                <c:ptCount val="1"/>
                <c:pt idx="0">
                  <c:v>2.714</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(4)'!$D$54:$R$54</c:f>
              <c:numCache>
                <c:formatCode>0</c:formatCode>
                <c:ptCount val="15"/>
                <c:pt idx="0">
                  <c:v>222103.55644769143</c:v>
                </c:pt>
                <c:pt idx="1">
                  <c:v>205609.7786464364</c:v>
                </c:pt>
                <c:pt idx="2">
                  <c:v>189116.00084518138</c:v>
                </c:pt>
                <c:pt idx="3">
                  <c:v>172622.22304392632</c:v>
                </c:pt>
                <c:pt idx="4">
                  <c:v>156128.44524267127</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13"/>
          <c:order val="13"/>
          <c:tx>
            <c:strRef>
              <c:f>'Sensitivity A31, G32 (4)'!$C$55</c:f>
              <c:strCache>
                <c:ptCount val="1"/>
                <c:pt idx="0">
                  <c:v>2.857</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(4)'!$D$55:$R$55</c:f>
              <c:numCache>
                <c:formatCode>0</c:formatCode>
                <c:ptCount val="15"/>
                <c:pt idx="0">
                  <c:v>217703.55644769137</c:v>
                </c:pt>
                <c:pt idx="1">
                  <c:v>201209.77864643635</c:v>
                </c:pt>
                <c:pt idx="2">
                  <c:v>184716.00084518132</c:v>
                </c:pt>
                <c:pt idx="3">
                  <c:v>168222.22304392626</c:v>
                </c:pt>
                <c:pt idx="4">
                  <c:v>154491.84677813406</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ser>
          <c:idx val="14"/>
          <c:order val="14"/>
          <c:tx>
            <c:strRef>
              <c:f>'Sensitivity A31, G32 (4)'!$C$56</c:f>
              <c:strCache>
                <c:ptCount val="1"/>
                <c:pt idx="0">
                  <c:v>3.000</c:v>
                </c:pt>
              </c:strCache>
            </c:strRef>
          </c:tx>
          <c:cat>
            <c:numRef>
              <c:f>'Sensitivity A31, G32 (4)'!$D$41:$R$41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(4)'!$D$56:$R$56</c:f>
              <c:numCache>
                <c:formatCode>0</c:formatCode>
                <c:ptCount val="15"/>
                <c:pt idx="0">
                  <c:v>213303.55644769137</c:v>
                </c:pt>
                <c:pt idx="1">
                  <c:v>196809.77864643635</c:v>
                </c:pt>
                <c:pt idx="2">
                  <c:v>180316.00084518132</c:v>
                </c:pt>
                <c:pt idx="3">
                  <c:v>163822.22304392626</c:v>
                </c:pt>
                <c:pt idx="4">
                  <c:v>154491.84677813406</c:v>
                </c:pt>
                <c:pt idx="5">
                  <c:v>154491.84677813406</c:v>
                </c:pt>
                <c:pt idx="6">
                  <c:v>154491.84677813406</c:v>
                </c:pt>
                <c:pt idx="7">
                  <c:v>154491.84677813406</c:v>
                </c:pt>
                <c:pt idx="8">
                  <c:v>154491.84677813406</c:v>
                </c:pt>
                <c:pt idx="9">
                  <c:v>154491.84677813406</c:v>
                </c:pt>
                <c:pt idx="10">
                  <c:v>154491.84677813406</c:v>
                </c:pt>
                <c:pt idx="11">
                  <c:v>154491.84677813406</c:v>
                </c:pt>
                <c:pt idx="12">
                  <c:v>154491.84677813406</c:v>
                </c:pt>
                <c:pt idx="13">
                  <c:v>154491.84677813406</c:v>
                </c:pt>
                <c:pt idx="14">
                  <c:v>154491.84677813406</c:v>
                </c:pt>
              </c:numCache>
            </c:numRef>
          </c:val>
        </c:ser>
        <c:bandFmts>
          <c:bandFmt>
            <c:idx val="0"/>
            <c:spPr>
              <a:solidFill>
                <a:srgbClr val="3366FF"/>
              </a:solidFill>
              <a:ln>
                <a:solidFill>
                  <a:srgbClr val="C0C0C0"/>
                </a:solidFill>
                <a:prstDash val="solid"/>
              </a:ln>
            </c:spPr>
          </c:bandFmt>
          <c:bandFmt>
            <c:idx val="1"/>
            <c:spPr>
              <a:solidFill>
                <a:srgbClr val="3366FF"/>
              </a:solidFill>
              <a:ln>
                <a:solidFill>
                  <a:srgbClr val="C0C0C0"/>
                </a:solidFill>
                <a:prstDash val="solid"/>
              </a:ln>
            </c:spPr>
          </c:bandFmt>
          <c:bandFmt>
            <c:idx val="2"/>
            <c:spPr>
              <a:solidFill>
                <a:srgbClr val="3366FF"/>
              </a:solidFill>
              <a:ln>
                <a:solidFill>
                  <a:srgbClr val="C0C0C0"/>
                </a:solidFill>
                <a:prstDash val="solid"/>
              </a:ln>
            </c:spPr>
          </c:bandFmt>
          <c:bandFmt>
            <c:idx val="3"/>
            <c:spPr>
              <a:solidFill>
                <a:srgbClr val="3366FF"/>
              </a:solidFill>
              <a:ln>
                <a:solidFill>
                  <a:srgbClr val="C0C0C0"/>
                </a:solidFill>
                <a:prstDash val="solid"/>
              </a:ln>
            </c:spPr>
          </c:bandFmt>
          <c:bandFmt>
            <c:idx val="4"/>
            <c:spPr>
              <a:solidFill>
                <a:srgbClr val="3366FF"/>
              </a:solidFill>
              <a:ln>
                <a:solidFill>
                  <a:srgbClr val="C0C0C0"/>
                </a:solidFill>
                <a:prstDash val="solid"/>
              </a:ln>
            </c:spPr>
          </c:bandFmt>
          <c:bandFmt>
            <c:idx val="5"/>
            <c:spPr>
              <a:solidFill>
                <a:srgbClr val="3366FF"/>
              </a:solidFill>
              <a:ln>
                <a:solidFill>
                  <a:srgbClr val="C0C0C0"/>
                </a:solidFill>
                <a:prstDash val="solid"/>
              </a:ln>
            </c:spPr>
          </c:bandFmt>
          <c:bandFmt>
            <c:idx val="6"/>
            <c:spPr>
              <a:solidFill>
                <a:srgbClr val="3366FF"/>
              </a:solidFill>
              <a:ln>
                <a:solidFill>
                  <a:srgbClr val="C0C0C0"/>
                </a:solidFill>
                <a:prstDash val="solid"/>
              </a:ln>
            </c:spPr>
          </c:bandFmt>
        </c:bandFmts>
        <c:axId val="130113920"/>
        <c:axId val="130115840"/>
        <c:axId val="243279168"/>
      </c:surface3DChart>
      <c:catAx>
        <c:axId val="130113920"/>
        <c:scaling>
          <c:orientation val="minMax"/>
        </c:scaling>
        <c:delete val="0"/>
        <c:axPos val="b"/>
        <c:majorGridlines>
          <c:spPr>
            <a:ln>
              <a:solidFill>
                <a:srgbClr val="C0C0C0"/>
              </a:solidFill>
              <a:prstDash val="solid"/>
            </a:ln>
          </c:spPr>
        </c:majorGridlines>
        <c:title>
          <c:tx>
            <c:rich>
              <a:bodyPr/>
              <a:lstStyle/>
              <a:p>
                <a:pPr>
                  <a:defRPr sz="800" b="0"/>
                </a:pPr>
                <a:r>
                  <a:rPr lang="en-US"/>
                  <a:t>p winterkill (A31)</a:t>
                </a:r>
              </a:p>
            </c:rich>
          </c:tx>
          <c:overlay val="0"/>
        </c:title>
        <c:numFmt formatCode="0.000" sourceLinked="1"/>
        <c:majorTickMark val="none"/>
        <c:minorTickMark val="none"/>
        <c:tickLblPos val="nextTo"/>
        <c:spPr>
          <a:ln>
            <a:solidFill>
              <a:srgbClr val="C0C0C0"/>
            </a:solidFill>
            <a:prstDash val="solid"/>
          </a:ln>
        </c:spPr>
        <c:txPr>
          <a:bodyPr/>
          <a:lstStyle/>
          <a:p>
            <a:pPr>
              <a:defRPr sz="800"/>
            </a:pPr>
            <a:endParaRPr lang="en-US"/>
          </a:p>
        </c:txPr>
        <c:crossAx val="130115840"/>
        <c:crosses val="min"/>
        <c:auto val="1"/>
        <c:lblAlgn val="ctr"/>
        <c:lblOffset val="100"/>
        <c:noMultiLvlLbl val="0"/>
      </c:catAx>
      <c:valAx>
        <c:axId val="130115840"/>
        <c:scaling>
          <c:orientation val="minMax"/>
          <c:max val="280000"/>
          <c:min val="140000"/>
        </c:scaling>
        <c:delete val="0"/>
        <c:axPos val="l"/>
        <c:majorGridlines>
          <c:spPr>
            <a:ln>
              <a:solidFill>
                <a:srgbClr val="C0C0C0"/>
              </a:solidFill>
              <a:prstDash val="solid"/>
            </a:ln>
          </c:spPr>
        </c:majorGridlines>
        <c:title>
          <c:tx>
            <c:rich>
              <a:bodyPr rot="-5400000" vert="horz"/>
              <a:lstStyle/>
              <a:p>
                <a:pPr>
                  <a:defRPr sz="800" b="0"/>
                </a:pPr>
                <a:r>
                  <a:rPr lang="en-US"/>
                  <a:t>Expected Value</a:t>
                </a:r>
              </a:p>
            </c:rich>
          </c:tx>
          <c:overlay val="0"/>
        </c:title>
        <c:numFmt formatCode="0" sourceLinked="1"/>
        <c:majorTickMark val="none"/>
        <c:minorTickMark val="none"/>
        <c:tickLblPos val="nextTo"/>
        <c:spPr>
          <a:ln>
            <a:solidFill>
              <a:srgbClr val="C0C0C0"/>
            </a:solidFill>
            <a:prstDash val="solid"/>
          </a:ln>
        </c:spPr>
        <c:txPr>
          <a:bodyPr/>
          <a:lstStyle/>
          <a:p>
            <a:pPr>
              <a:defRPr sz="800"/>
            </a:pPr>
            <a:endParaRPr lang="en-US"/>
          </a:p>
        </c:txPr>
        <c:crossAx val="130113920"/>
        <c:crosses val="autoZero"/>
        <c:crossBetween val="midCat"/>
        <c:majorUnit val="20000"/>
      </c:valAx>
      <c:serAx>
        <c:axId val="243279168"/>
        <c:scaling>
          <c:orientation val="minMax"/>
        </c:scaling>
        <c:delete val="0"/>
        <c:axPos val="b"/>
        <c:majorGridlines>
          <c:spPr>
            <a:ln>
              <a:solidFill>
                <a:srgbClr val="C0C0C0"/>
              </a:solidFill>
              <a:prstDash val="solid"/>
            </a:ln>
          </c:spPr>
        </c:majorGridlines>
        <c:title>
          <c:tx>
            <c:rich>
              <a:bodyPr/>
              <a:lstStyle/>
              <a:p>
                <a:pPr>
                  <a:defRPr sz="800" b="0"/>
                </a:pPr>
                <a:r>
                  <a:rPr lang="en-US"/>
                  <a:t>WW insur cost  differential (G32)</a:t>
                </a:r>
              </a:p>
            </c:rich>
          </c:tx>
          <c:overlay val="0"/>
        </c:title>
        <c:majorTickMark val="none"/>
        <c:minorTickMark val="none"/>
        <c:tickLblPos val="nextTo"/>
        <c:spPr>
          <a:ln>
            <a:solidFill>
              <a:srgbClr val="C0C0C0"/>
            </a:solidFill>
            <a:prstDash val="solid"/>
          </a:ln>
        </c:spPr>
        <c:txPr>
          <a:bodyPr/>
          <a:lstStyle/>
          <a:p>
            <a:pPr>
              <a:defRPr sz="800"/>
            </a:pPr>
            <a:endParaRPr lang="en-US"/>
          </a:p>
        </c:txPr>
        <c:crossAx val="130115840"/>
        <c:crosses val="min"/>
      </c:serAx>
    </c:plotArea>
    <c:plotVisOnly val="1"/>
    <c:dispBlanksAs val="gap"/>
    <c:showDLblsOverMax val="0"/>
  </c:chart>
  <c:spPr>
    <a:ln w="25400"/>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a:t>Strategy Region for Node 'Decision' </a:t>
            </a:r>
          </a:p>
        </c:rich>
      </c:tx>
      <c:overlay val="0"/>
    </c:title>
    <c:autoTitleDeleted val="0"/>
    <c:plotArea>
      <c:layout>
        <c:manualLayout>
          <c:xMode val="edge"/>
          <c:yMode val="edge"/>
          <c:x val="2.5700934579439252E-2"/>
          <c:y val="7.9746835443037969E-2"/>
          <c:w val="0.79202406358083743"/>
          <c:h val="0.84484455841178652"/>
        </c:manualLayout>
      </c:layout>
      <c:scatterChart>
        <c:scatterStyle val="lineMarker"/>
        <c:varyColors val="0"/>
        <c:ser>
          <c:idx val="0"/>
          <c:order val="0"/>
          <c:tx>
            <c:v>Spring Wheat</c:v>
          </c:tx>
          <c:spPr>
            <a:ln w="28575">
              <a:noFill/>
            </a:ln>
          </c:spPr>
          <c:marker>
            <c:symbol val="diamond"/>
            <c:size val="5"/>
            <c:spPr>
              <a:solidFill>
                <a:srgbClr val="333399"/>
              </a:solidFill>
              <a:ln>
                <a:solidFill>
                  <a:srgbClr val="333399"/>
                </a:solidFill>
                <a:prstDash val="solid"/>
              </a:ln>
            </c:spPr>
          </c:marker>
          <c:xVal>
            <c:numRef>
              <c:f>'Dominance A31, G32 (4)'!$B$41:$B$176</c:f>
              <c:numCache>
                <c:formatCode>0.000</c:formatCode>
                <c:ptCount val="136"/>
                <c:pt idx="0">
                  <c:v>0.15000000000000002</c:v>
                </c:pt>
                <c:pt idx="1">
                  <c:v>0.15000000000000002</c:v>
                </c:pt>
                <c:pt idx="2">
                  <c:v>0.17500000000000002</c:v>
                </c:pt>
                <c:pt idx="3">
                  <c:v>0.17500000000000002</c:v>
                </c:pt>
                <c:pt idx="4">
                  <c:v>0.17500000000000002</c:v>
                </c:pt>
                <c:pt idx="5">
                  <c:v>0.17500000000000002</c:v>
                </c:pt>
                <c:pt idx="6">
                  <c:v>0.17500000000000002</c:v>
                </c:pt>
                <c:pt idx="7">
                  <c:v>0.17500000000000002</c:v>
                </c:pt>
                <c:pt idx="8">
                  <c:v>0.2</c:v>
                </c:pt>
                <c:pt idx="9">
                  <c:v>0.2</c:v>
                </c:pt>
                <c:pt idx="10">
                  <c:v>0.2</c:v>
                </c:pt>
                <c:pt idx="11">
                  <c:v>0.2</c:v>
                </c:pt>
                <c:pt idx="12">
                  <c:v>0.2</c:v>
                </c:pt>
                <c:pt idx="13">
                  <c:v>0.2</c:v>
                </c:pt>
                <c:pt idx="14">
                  <c:v>0.2</c:v>
                </c:pt>
                <c:pt idx="15">
                  <c:v>0.2</c:v>
                </c:pt>
                <c:pt idx="16">
                  <c:v>0.2</c:v>
                </c:pt>
                <c:pt idx="17">
                  <c:v>0.2</c:v>
                </c:pt>
                <c:pt idx="18">
                  <c:v>0.22500000000000001</c:v>
                </c:pt>
                <c:pt idx="19">
                  <c:v>0.22500000000000001</c:v>
                </c:pt>
                <c:pt idx="20">
                  <c:v>0.22500000000000001</c:v>
                </c:pt>
                <c:pt idx="21">
                  <c:v>0.22500000000000001</c:v>
                </c:pt>
                <c:pt idx="22">
                  <c:v>0.22500000000000001</c:v>
                </c:pt>
                <c:pt idx="23">
                  <c:v>0.22500000000000001</c:v>
                </c:pt>
                <c:pt idx="24">
                  <c:v>0.22500000000000001</c:v>
                </c:pt>
                <c:pt idx="25">
                  <c:v>0.22500000000000001</c:v>
                </c:pt>
                <c:pt idx="26">
                  <c:v>0.22500000000000001</c:v>
                </c:pt>
                <c:pt idx="27">
                  <c:v>0.22500000000000001</c:v>
                </c:pt>
                <c:pt idx="28">
                  <c:v>0.22500000000000001</c:v>
                </c:pt>
                <c:pt idx="29">
                  <c:v>0.22500000000000001</c:v>
                </c:pt>
                <c:pt idx="30">
                  <c:v>0.22500000000000001</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0.27500000000000002</c:v>
                </c:pt>
                <c:pt idx="47">
                  <c:v>0.27500000000000002</c:v>
                </c:pt>
                <c:pt idx="48">
                  <c:v>0.27500000000000002</c:v>
                </c:pt>
                <c:pt idx="49">
                  <c:v>0.27500000000000002</c:v>
                </c:pt>
                <c:pt idx="50">
                  <c:v>0.27500000000000002</c:v>
                </c:pt>
                <c:pt idx="51">
                  <c:v>0.27500000000000002</c:v>
                </c:pt>
                <c:pt idx="52">
                  <c:v>0.27500000000000002</c:v>
                </c:pt>
                <c:pt idx="53">
                  <c:v>0.27500000000000002</c:v>
                </c:pt>
                <c:pt idx="54">
                  <c:v>0.27500000000000002</c:v>
                </c:pt>
                <c:pt idx="55">
                  <c:v>0.27500000000000002</c:v>
                </c:pt>
                <c:pt idx="56">
                  <c:v>0.27500000000000002</c:v>
                </c:pt>
                <c:pt idx="57">
                  <c:v>0.27500000000000002</c:v>
                </c:pt>
                <c:pt idx="58">
                  <c:v>0.27500000000000002</c:v>
                </c:pt>
                <c:pt idx="59">
                  <c:v>0.27500000000000002</c:v>
                </c:pt>
                <c:pt idx="60">
                  <c:v>0.27500000000000002</c:v>
                </c:pt>
                <c:pt idx="61">
                  <c:v>0.30000000000000004</c:v>
                </c:pt>
                <c:pt idx="62">
                  <c:v>0.30000000000000004</c:v>
                </c:pt>
                <c:pt idx="63">
                  <c:v>0.30000000000000004</c:v>
                </c:pt>
                <c:pt idx="64">
                  <c:v>0.30000000000000004</c:v>
                </c:pt>
                <c:pt idx="65">
                  <c:v>0.30000000000000004</c:v>
                </c:pt>
                <c:pt idx="66">
                  <c:v>0.30000000000000004</c:v>
                </c:pt>
                <c:pt idx="67">
                  <c:v>0.30000000000000004</c:v>
                </c:pt>
                <c:pt idx="68">
                  <c:v>0.30000000000000004</c:v>
                </c:pt>
                <c:pt idx="69">
                  <c:v>0.30000000000000004</c:v>
                </c:pt>
                <c:pt idx="70">
                  <c:v>0.30000000000000004</c:v>
                </c:pt>
                <c:pt idx="71">
                  <c:v>0.30000000000000004</c:v>
                </c:pt>
                <c:pt idx="72">
                  <c:v>0.30000000000000004</c:v>
                </c:pt>
                <c:pt idx="73">
                  <c:v>0.30000000000000004</c:v>
                </c:pt>
                <c:pt idx="74">
                  <c:v>0.30000000000000004</c:v>
                </c:pt>
                <c:pt idx="75">
                  <c:v>0.30000000000000004</c:v>
                </c:pt>
                <c:pt idx="76">
                  <c:v>0.32500000000000001</c:v>
                </c:pt>
                <c:pt idx="77">
                  <c:v>0.32500000000000001</c:v>
                </c:pt>
                <c:pt idx="78">
                  <c:v>0.32500000000000001</c:v>
                </c:pt>
                <c:pt idx="79">
                  <c:v>0.32500000000000001</c:v>
                </c:pt>
                <c:pt idx="80">
                  <c:v>0.32500000000000001</c:v>
                </c:pt>
                <c:pt idx="81">
                  <c:v>0.32500000000000001</c:v>
                </c:pt>
                <c:pt idx="82">
                  <c:v>0.32500000000000001</c:v>
                </c:pt>
                <c:pt idx="83">
                  <c:v>0.32500000000000001</c:v>
                </c:pt>
                <c:pt idx="84">
                  <c:v>0.32500000000000001</c:v>
                </c:pt>
                <c:pt idx="85">
                  <c:v>0.32500000000000001</c:v>
                </c:pt>
                <c:pt idx="86">
                  <c:v>0.32500000000000001</c:v>
                </c:pt>
                <c:pt idx="87">
                  <c:v>0.32500000000000001</c:v>
                </c:pt>
                <c:pt idx="88">
                  <c:v>0.32500000000000001</c:v>
                </c:pt>
                <c:pt idx="89">
                  <c:v>0.32500000000000001</c:v>
                </c:pt>
                <c:pt idx="90">
                  <c:v>0.32500000000000001</c:v>
                </c:pt>
                <c:pt idx="91">
                  <c:v>0.35000000000000003</c:v>
                </c:pt>
                <c:pt idx="92">
                  <c:v>0.35000000000000003</c:v>
                </c:pt>
                <c:pt idx="93">
                  <c:v>0.35000000000000003</c:v>
                </c:pt>
                <c:pt idx="94">
                  <c:v>0.35000000000000003</c:v>
                </c:pt>
                <c:pt idx="95">
                  <c:v>0.35000000000000003</c:v>
                </c:pt>
                <c:pt idx="96">
                  <c:v>0.35000000000000003</c:v>
                </c:pt>
                <c:pt idx="97">
                  <c:v>0.35000000000000003</c:v>
                </c:pt>
                <c:pt idx="98">
                  <c:v>0.35000000000000003</c:v>
                </c:pt>
                <c:pt idx="99">
                  <c:v>0.35000000000000003</c:v>
                </c:pt>
                <c:pt idx="100">
                  <c:v>0.35000000000000003</c:v>
                </c:pt>
                <c:pt idx="101">
                  <c:v>0.35000000000000003</c:v>
                </c:pt>
                <c:pt idx="102">
                  <c:v>0.35000000000000003</c:v>
                </c:pt>
                <c:pt idx="103">
                  <c:v>0.35000000000000003</c:v>
                </c:pt>
                <c:pt idx="104">
                  <c:v>0.35000000000000003</c:v>
                </c:pt>
                <c:pt idx="105">
                  <c:v>0.35000000000000003</c:v>
                </c:pt>
                <c:pt idx="106">
                  <c:v>0.375</c:v>
                </c:pt>
                <c:pt idx="107">
                  <c:v>0.375</c:v>
                </c:pt>
                <c:pt idx="108">
                  <c:v>0.375</c:v>
                </c:pt>
                <c:pt idx="109">
                  <c:v>0.375</c:v>
                </c:pt>
                <c:pt idx="110">
                  <c:v>0.375</c:v>
                </c:pt>
                <c:pt idx="111">
                  <c:v>0.375</c:v>
                </c:pt>
                <c:pt idx="112">
                  <c:v>0.375</c:v>
                </c:pt>
                <c:pt idx="113">
                  <c:v>0.375</c:v>
                </c:pt>
                <c:pt idx="114">
                  <c:v>0.375</c:v>
                </c:pt>
                <c:pt idx="115">
                  <c:v>0.375</c:v>
                </c:pt>
                <c:pt idx="116">
                  <c:v>0.375</c:v>
                </c:pt>
                <c:pt idx="117">
                  <c:v>0.375</c:v>
                </c:pt>
                <c:pt idx="118">
                  <c:v>0.375</c:v>
                </c:pt>
                <c:pt idx="119">
                  <c:v>0.375</c:v>
                </c:pt>
                <c:pt idx="120">
                  <c:v>0.375</c:v>
                </c:pt>
                <c:pt idx="121">
                  <c:v>0.4</c:v>
                </c:pt>
                <c:pt idx="122">
                  <c:v>0.4</c:v>
                </c:pt>
                <c:pt idx="123">
                  <c:v>0.4</c:v>
                </c:pt>
                <c:pt idx="124">
                  <c:v>0.4</c:v>
                </c:pt>
                <c:pt idx="125">
                  <c:v>0.4</c:v>
                </c:pt>
                <c:pt idx="126">
                  <c:v>0.4</c:v>
                </c:pt>
                <c:pt idx="127">
                  <c:v>0.4</c:v>
                </c:pt>
                <c:pt idx="128">
                  <c:v>0.4</c:v>
                </c:pt>
                <c:pt idx="129">
                  <c:v>0.4</c:v>
                </c:pt>
                <c:pt idx="130">
                  <c:v>0.4</c:v>
                </c:pt>
                <c:pt idx="131">
                  <c:v>0.4</c:v>
                </c:pt>
                <c:pt idx="132">
                  <c:v>0.4</c:v>
                </c:pt>
                <c:pt idx="133">
                  <c:v>0.4</c:v>
                </c:pt>
                <c:pt idx="134">
                  <c:v>0.4</c:v>
                </c:pt>
                <c:pt idx="135">
                  <c:v>0.4</c:v>
                </c:pt>
              </c:numCache>
            </c:numRef>
          </c:xVal>
          <c:yVal>
            <c:numRef>
              <c:f>'Dominance A31, G32 (4)'!$C$41:$C$176</c:f>
              <c:numCache>
                <c:formatCode>General</c:formatCode>
                <c:ptCount val="136"/>
                <c:pt idx="0">
                  <c:v>2.8571428571428572</c:v>
                </c:pt>
                <c:pt idx="1">
                  <c:v>3</c:v>
                </c:pt>
                <c:pt idx="2">
                  <c:v>2.2857142857142856</c:v>
                </c:pt>
                <c:pt idx="3">
                  <c:v>2.4285714285714284</c:v>
                </c:pt>
                <c:pt idx="4">
                  <c:v>2.5714285714285716</c:v>
                </c:pt>
                <c:pt idx="5">
                  <c:v>2.7142857142857144</c:v>
                </c:pt>
                <c:pt idx="6">
                  <c:v>2.8571428571428572</c:v>
                </c:pt>
                <c:pt idx="7">
                  <c:v>3</c:v>
                </c:pt>
                <c:pt idx="8">
                  <c:v>1.7142857142857142</c:v>
                </c:pt>
                <c:pt idx="9">
                  <c:v>1.8571428571428572</c:v>
                </c:pt>
                <c:pt idx="10">
                  <c:v>2</c:v>
                </c:pt>
                <c:pt idx="11">
                  <c:v>2.1428571428571428</c:v>
                </c:pt>
                <c:pt idx="12">
                  <c:v>2.2857142857142856</c:v>
                </c:pt>
                <c:pt idx="13">
                  <c:v>2.4285714285714284</c:v>
                </c:pt>
                <c:pt idx="14">
                  <c:v>2.5714285714285716</c:v>
                </c:pt>
                <c:pt idx="15">
                  <c:v>2.7142857142857144</c:v>
                </c:pt>
                <c:pt idx="16">
                  <c:v>2.8571428571428572</c:v>
                </c:pt>
                <c:pt idx="17">
                  <c:v>3</c:v>
                </c:pt>
                <c:pt idx="18">
                  <c:v>1.2857142857142858</c:v>
                </c:pt>
                <c:pt idx="19">
                  <c:v>1.4285714285714286</c:v>
                </c:pt>
                <c:pt idx="20">
                  <c:v>1.5714285714285714</c:v>
                </c:pt>
                <c:pt idx="21">
                  <c:v>1.7142857142857142</c:v>
                </c:pt>
                <c:pt idx="22">
                  <c:v>1.8571428571428572</c:v>
                </c:pt>
                <c:pt idx="23">
                  <c:v>2</c:v>
                </c:pt>
                <c:pt idx="24">
                  <c:v>2.1428571428571428</c:v>
                </c:pt>
                <c:pt idx="25">
                  <c:v>2.2857142857142856</c:v>
                </c:pt>
                <c:pt idx="26">
                  <c:v>2.4285714285714284</c:v>
                </c:pt>
                <c:pt idx="27">
                  <c:v>2.5714285714285716</c:v>
                </c:pt>
                <c:pt idx="28">
                  <c:v>2.7142857142857144</c:v>
                </c:pt>
                <c:pt idx="29">
                  <c:v>2.8571428571428572</c:v>
                </c:pt>
                <c:pt idx="30">
                  <c:v>3</c:v>
                </c:pt>
                <c:pt idx="31">
                  <c:v>1</c:v>
                </c:pt>
                <c:pt idx="32">
                  <c:v>1.1428571428571428</c:v>
                </c:pt>
                <c:pt idx="33">
                  <c:v>1.2857142857142858</c:v>
                </c:pt>
                <c:pt idx="34">
                  <c:v>1.4285714285714286</c:v>
                </c:pt>
                <c:pt idx="35">
                  <c:v>1.5714285714285714</c:v>
                </c:pt>
                <c:pt idx="36">
                  <c:v>1.7142857142857142</c:v>
                </c:pt>
                <c:pt idx="37">
                  <c:v>1.8571428571428572</c:v>
                </c:pt>
                <c:pt idx="38">
                  <c:v>2</c:v>
                </c:pt>
                <c:pt idx="39">
                  <c:v>2.1428571428571428</c:v>
                </c:pt>
                <c:pt idx="40">
                  <c:v>2.2857142857142856</c:v>
                </c:pt>
                <c:pt idx="41">
                  <c:v>2.4285714285714284</c:v>
                </c:pt>
                <c:pt idx="42">
                  <c:v>2.5714285714285716</c:v>
                </c:pt>
                <c:pt idx="43">
                  <c:v>2.7142857142857144</c:v>
                </c:pt>
                <c:pt idx="44">
                  <c:v>2.8571428571428572</c:v>
                </c:pt>
                <c:pt idx="45">
                  <c:v>3</c:v>
                </c:pt>
                <c:pt idx="46">
                  <c:v>1</c:v>
                </c:pt>
                <c:pt idx="47">
                  <c:v>1.1428571428571428</c:v>
                </c:pt>
                <c:pt idx="48">
                  <c:v>1.2857142857142858</c:v>
                </c:pt>
                <c:pt idx="49">
                  <c:v>1.4285714285714286</c:v>
                </c:pt>
                <c:pt idx="50">
                  <c:v>1.5714285714285714</c:v>
                </c:pt>
                <c:pt idx="51">
                  <c:v>1.7142857142857142</c:v>
                </c:pt>
                <c:pt idx="52">
                  <c:v>1.8571428571428572</c:v>
                </c:pt>
                <c:pt idx="53">
                  <c:v>2</c:v>
                </c:pt>
                <c:pt idx="54">
                  <c:v>2.1428571428571428</c:v>
                </c:pt>
                <c:pt idx="55">
                  <c:v>2.2857142857142856</c:v>
                </c:pt>
                <c:pt idx="56">
                  <c:v>2.4285714285714284</c:v>
                </c:pt>
                <c:pt idx="57">
                  <c:v>2.5714285714285716</c:v>
                </c:pt>
                <c:pt idx="58">
                  <c:v>2.7142857142857144</c:v>
                </c:pt>
                <c:pt idx="59">
                  <c:v>2.8571428571428572</c:v>
                </c:pt>
                <c:pt idx="60">
                  <c:v>3</c:v>
                </c:pt>
                <c:pt idx="61">
                  <c:v>1</c:v>
                </c:pt>
                <c:pt idx="62">
                  <c:v>1.1428571428571428</c:v>
                </c:pt>
                <c:pt idx="63">
                  <c:v>1.2857142857142858</c:v>
                </c:pt>
                <c:pt idx="64">
                  <c:v>1.4285714285714286</c:v>
                </c:pt>
                <c:pt idx="65">
                  <c:v>1.5714285714285714</c:v>
                </c:pt>
                <c:pt idx="66">
                  <c:v>1.7142857142857142</c:v>
                </c:pt>
                <c:pt idx="67">
                  <c:v>1.8571428571428572</c:v>
                </c:pt>
                <c:pt idx="68">
                  <c:v>2</c:v>
                </c:pt>
                <c:pt idx="69">
                  <c:v>2.1428571428571428</c:v>
                </c:pt>
                <c:pt idx="70">
                  <c:v>2.2857142857142856</c:v>
                </c:pt>
                <c:pt idx="71">
                  <c:v>2.4285714285714284</c:v>
                </c:pt>
                <c:pt idx="72">
                  <c:v>2.5714285714285716</c:v>
                </c:pt>
                <c:pt idx="73">
                  <c:v>2.7142857142857144</c:v>
                </c:pt>
                <c:pt idx="74">
                  <c:v>2.8571428571428572</c:v>
                </c:pt>
                <c:pt idx="75">
                  <c:v>3</c:v>
                </c:pt>
                <c:pt idx="76">
                  <c:v>1</c:v>
                </c:pt>
                <c:pt idx="77">
                  <c:v>1.1428571428571428</c:v>
                </c:pt>
                <c:pt idx="78">
                  <c:v>1.2857142857142858</c:v>
                </c:pt>
                <c:pt idx="79">
                  <c:v>1.4285714285714286</c:v>
                </c:pt>
                <c:pt idx="80">
                  <c:v>1.5714285714285714</c:v>
                </c:pt>
                <c:pt idx="81">
                  <c:v>1.7142857142857142</c:v>
                </c:pt>
                <c:pt idx="82">
                  <c:v>1.8571428571428572</c:v>
                </c:pt>
                <c:pt idx="83">
                  <c:v>2</c:v>
                </c:pt>
                <c:pt idx="84">
                  <c:v>2.1428571428571428</c:v>
                </c:pt>
                <c:pt idx="85">
                  <c:v>2.2857142857142856</c:v>
                </c:pt>
                <c:pt idx="86">
                  <c:v>2.4285714285714284</c:v>
                </c:pt>
                <c:pt idx="87">
                  <c:v>2.5714285714285716</c:v>
                </c:pt>
                <c:pt idx="88">
                  <c:v>2.7142857142857144</c:v>
                </c:pt>
                <c:pt idx="89">
                  <c:v>2.8571428571428572</c:v>
                </c:pt>
                <c:pt idx="90">
                  <c:v>3</c:v>
                </c:pt>
                <c:pt idx="91">
                  <c:v>1</c:v>
                </c:pt>
                <c:pt idx="92">
                  <c:v>1.1428571428571428</c:v>
                </c:pt>
                <c:pt idx="93">
                  <c:v>1.2857142857142858</c:v>
                </c:pt>
                <c:pt idx="94">
                  <c:v>1.4285714285714286</c:v>
                </c:pt>
                <c:pt idx="95">
                  <c:v>1.5714285714285714</c:v>
                </c:pt>
                <c:pt idx="96">
                  <c:v>1.7142857142857142</c:v>
                </c:pt>
                <c:pt idx="97">
                  <c:v>1.8571428571428572</c:v>
                </c:pt>
                <c:pt idx="98">
                  <c:v>2</c:v>
                </c:pt>
                <c:pt idx="99">
                  <c:v>2.1428571428571428</c:v>
                </c:pt>
                <c:pt idx="100">
                  <c:v>2.2857142857142856</c:v>
                </c:pt>
                <c:pt idx="101">
                  <c:v>2.4285714285714284</c:v>
                </c:pt>
                <c:pt idx="102">
                  <c:v>2.5714285714285716</c:v>
                </c:pt>
                <c:pt idx="103">
                  <c:v>2.7142857142857144</c:v>
                </c:pt>
                <c:pt idx="104">
                  <c:v>2.8571428571428572</c:v>
                </c:pt>
                <c:pt idx="105">
                  <c:v>3</c:v>
                </c:pt>
                <c:pt idx="106">
                  <c:v>1</c:v>
                </c:pt>
                <c:pt idx="107">
                  <c:v>1.1428571428571428</c:v>
                </c:pt>
                <c:pt idx="108">
                  <c:v>1.2857142857142858</c:v>
                </c:pt>
                <c:pt idx="109">
                  <c:v>1.4285714285714286</c:v>
                </c:pt>
                <c:pt idx="110">
                  <c:v>1.5714285714285714</c:v>
                </c:pt>
                <c:pt idx="111">
                  <c:v>1.7142857142857142</c:v>
                </c:pt>
                <c:pt idx="112">
                  <c:v>1.8571428571428572</c:v>
                </c:pt>
                <c:pt idx="113">
                  <c:v>2</c:v>
                </c:pt>
                <c:pt idx="114">
                  <c:v>2.1428571428571428</c:v>
                </c:pt>
                <c:pt idx="115">
                  <c:v>2.2857142857142856</c:v>
                </c:pt>
                <c:pt idx="116">
                  <c:v>2.4285714285714284</c:v>
                </c:pt>
                <c:pt idx="117">
                  <c:v>2.5714285714285716</c:v>
                </c:pt>
                <c:pt idx="118">
                  <c:v>2.7142857142857144</c:v>
                </c:pt>
                <c:pt idx="119">
                  <c:v>2.8571428571428572</c:v>
                </c:pt>
                <c:pt idx="120">
                  <c:v>3</c:v>
                </c:pt>
                <c:pt idx="121">
                  <c:v>1</c:v>
                </c:pt>
                <c:pt idx="122">
                  <c:v>1.1428571428571428</c:v>
                </c:pt>
                <c:pt idx="123">
                  <c:v>1.2857142857142858</c:v>
                </c:pt>
                <c:pt idx="124">
                  <c:v>1.4285714285714286</c:v>
                </c:pt>
                <c:pt idx="125">
                  <c:v>1.5714285714285714</c:v>
                </c:pt>
                <c:pt idx="126">
                  <c:v>1.7142857142857142</c:v>
                </c:pt>
                <c:pt idx="127">
                  <c:v>1.8571428571428572</c:v>
                </c:pt>
                <c:pt idx="128">
                  <c:v>2</c:v>
                </c:pt>
                <c:pt idx="129">
                  <c:v>2.1428571428571428</c:v>
                </c:pt>
                <c:pt idx="130">
                  <c:v>2.2857142857142856</c:v>
                </c:pt>
                <c:pt idx="131">
                  <c:v>2.4285714285714284</c:v>
                </c:pt>
                <c:pt idx="132">
                  <c:v>2.5714285714285716</c:v>
                </c:pt>
                <c:pt idx="133">
                  <c:v>2.7142857142857144</c:v>
                </c:pt>
                <c:pt idx="134">
                  <c:v>2.8571428571428572</c:v>
                </c:pt>
                <c:pt idx="135">
                  <c:v>3</c:v>
                </c:pt>
              </c:numCache>
            </c:numRef>
          </c:yVal>
          <c:smooth val="0"/>
        </c:ser>
        <c:ser>
          <c:idx val="1"/>
          <c:order val="1"/>
          <c:tx>
            <c:v>Winter Wheat</c:v>
          </c:tx>
          <c:spPr>
            <a:ln w="28575">
              <a:noFill/>
            </a:ln>
          </c:spPr>
          <c:marker>
            <c:symbol val="triangle"/>
            <c:size val="5"/>
            <c:spPr>
              <a:solidFill>
                <a:srgbClr val="993366"/>
              </a:solidFill>
              <a:ln>
                <a:solidFill>
                  <a:srgbClr val="993366"/>
                </a:solidFill>
                <a:prstDash val="solid"/>
              </a:ln>
            </c:spPr>
          </c:marker>
          <c:xVal>
            <c:numRef>
              <c:f>'Dominance A31, G32 (4)'!$D$41:$D$176</c:f>
              <c:numCache>
                <c:formatCode>0.000</c:formatCode>
                <c:ptCount val="1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7.5000000000000011E-2</c:v>
                </c:pt>
                <c:pt idx="16">
                  <c:v>7.5000000000000011E-2</c:v>
                </c:pt>
                <c:pt idx="17">
                  <c:v>7.5000000000000011E-2</c:v>
                </c:pt>
                <c:pt idx="18">
                  <c:v>7.5000000000000011E-2</c:v>
                </c:pt>
                <c:pt idx="19">
                  <c:v>7.5000000000000011E-2</c:v>
                </c:pt>
                <c:pt idx="20">
                  <c:v>7.5000000000000011E-2</c:v>
                </c:pt>
                <c:pt idx="21">
                  <c:v>7.5000000000000011E-2</c:v>
                </c:pt>
                <c:pt idx="22">
                  <c:v>7.5000000000000011E-2</c:v>
                </c:pt>
                <c:pt idx="23">
                  <c:v>7.5000000000000011E-2</c:v>
                </c:pt>
                <c:pt idx="24">
                  <c:v>7.5000000000000011E-2</c:v>
                </c:pt>
                <c:pt idx="25">
                  <c:v>7.5000000000000011E-2</c:v>
                </c:pt>
                <c:pt idx="26">
                  <c:v>7.5000000000000011E-2</c:v>
                </c:pt>
                <c:pt idx="27">
                  <c:v>7.5000000000000011E-2</c:v>
                </c:pt>
                <c:pt idx="28">
                  <c:v>7.5000000000000011E-2</c:v>
                </c:pt>
                <c:pt idx="29">
                  <c:v>7.5000000000000011E-2</c:v>
                </c:pt>
                <c:pt idx="30">
                  <c:v>0.1</c:v>
                </c:pt>
                <c:pt idx="31">
                  <c:v>0.1</c:v>
                </c:pt>
                <c:pt idx="32">
                  <c:v>0.1</c:v>
                </c:pt>
                <c:pt idx="33">
                  <c:v>0.1</c:v>
                </c:pt>
                <c:pt idx="34">
                  <c:v>0.1</c:v>
                </c:pt>
                <c:pt idx="35">
                  <c:v>0.1</c:v>
                </c:pt>
                <c:pt idx="36">
                  <c:v>0.1</c:v>
                </c:pt>
                <c:pt idx="37">
                  <c:v>0.1</c:v>
                </c:pt>
                <c:pt idx="38">
                  <c:v>0.1</c:v>
                </c:pt>
                <c:pt idx="39">
                  <c:v>0.1</c:v>
                </c:pt>
                <c:pt idx="40">
                  <c:v>0.1</c:v>
                </c:pt>
                <c:pt idx="41">
                  <c:v>0.1</c:v>
                </c:pt>
                <c:pt idx="42">
                  <c:v>0.1</c:v>
                </c:pt>
                <c:pt idx="43">
                  <c:v>0.1</c:v>
                </c:pt>
                <c:pt idx="44">
                  <c:v>0.1</c:v>
                </c:pt>
                <c:pt idx="45">
                  <c:v>0.125</c:v>
                </c:pt>
                <c:pt idx="46">
                  <c:v>0.125</c:v>
                </c:pt>
                <c:pt idx="47">
                  <c:v>0.125</c:v>
                </c:pt>
                <c:pt idx="48">
                  <c:v>0.125</c:v>
                </c:pt>
                <c:pt idx="49">
                  <c:v>0.125</c:v>
                </c:pt>
                <c:pt idx="50">
                  <c:v>0.125</c:v>
                </c:pt>
                <c:pt idx="51">
                  <c:v>0.125</c:v>
                </c:pt>
                <c:pt idx="52">
                  <c:v>0.125</c:v>
                </c:pt>
                <c:pt idx="53">
                  <c:v>0.125</c:v>
                </c:pt>
                <c:pt idx="54">
                  <c:v>0.125</c:v>
                </c:pt>
                <c:pt idx="55">
                  <c:v>0.125</c:v>
                </c:pt>
                <c:pt idx="56">
                  <c:v>0.125</c:v>
                </c:pt>
                <c:pt idx="57">
                  <c:v>0.125</c:v>
                </c:pt>
                <c:pt idx="58">
                  <c:v>0.125</c:v>
                </c:pt>
                <c:pt idx="59">
                  <c:v>0.125</c:v>
                </c:pt>
                <c:pt idx="60">
                  <c:v>0.15000000000000002</c:v>
                </c:pt>
                <c:pt idx="61">
                  <c:v>0.15000000000000002</c:v>
                </c:pt>
                <c:pt idx="62">
                  <c:v>0.15000000000000002</c:v>
                </c:pt>
                <c:pt idx="63">
                  <c:v>0.15000000000000002</c:v>
                </c:pt>
                <c:pt idx="64">
                  <c:v>0.15000000000000002</c:v>
                </c:pt>
                <c:pt idx="65">
                  <c:v>0.15000000000000002</c:v>
                </c:pt>
                <c:pt idx="66">
                  <c:v>0.15000000000000002</c:v>
                </c:pt>
                <c:pt idx="67">
                  <c:v>0.15000000000000002</c:v>
                </c:pt>
                <c:pt idx="68">
                  <c:v>0.15000000000000002</c:v>
                </c:pt>
                <c:pt idx="69">
                  <c:v>0.15000000000000002</c:v>
                </c:pt>
                <c:pt idx="70">
                  <c:v>0.15000000000000002</c:v>
                </c:pt>
                <c:pt idx="71">
                  <c:v>0.15000000000000002</c:v>
                </c:pt>
                <c:pt idx="72">
                  <c:v>0.15000000000000002</c:v>
                </c:pt>
                <c:pt idx="73">
                  <c:v>0.17500000000000002</c:v>
                </c:pt>
                <c:pt idx="74">
                  <c:v>0.17500000000000002</c:v>
                </c:pt>
                <c:pt idx="75">
                  <c:v>0.17500000000000002</c:v>
                </c:pt>
                <c:pt idx="76">
                  <c:v>0.17500000000000002</c:v>
                </c:pt>
                <c:pt idx="77">
                  <c:v>0.17500000000000002</c:v>
                </c:pt>
                <c:pt idx="78">
                  <c:v>0.17500000000000002</c:v>
                </c:pt>
                <c:pt idx="79">
                  <c:v>0.17500000000000002</c:v>
                </c:pt>
                <c:pt idx="80">
                  <c:v>0.17500000000000002</c:v>
                </c:pt>
                <c:pt idx="81">
                  <c:v>0.17500000000000002</c:v>
                </c:pt>
                <c:pt idx="82">
                  <c:v>0.2</c:v>
                </c:pt>
                <c:pt idx="83">
                  <c:v>0.2</c:v>
                </c:pt>
                <c:pt idx="84">
                  <c:v>0.2</c:v>
                </c:pt>
                <c:pt idx="85">
                  <c:v>0.2</c:v>
                </c:pt>
                <c:pt idx="86">
                  <c:v>0.2</c:v>
                </c:pt>
                <c:pt idx="87">
                  <c:v>0.22500000000000001</c:v>
                </c:pt>
                <c:pt idx="88">
                  <c:v>0.22500000000000001</c:v>
                </c:pt>
              </c:numCache>
            </c:numRef>
          </c:xVal>
          <c:yVal>
            <c:numRef>
              <c:f>'Dominance A31, G32 (4)'!$E$41:$E$176</c:f>
              <c:numCache>
                <c:formatCode>General</c:formatCode>
                <c:ptCount val="136"/>
                <c:pt idx="0">
                  <c:v>1</c:v>
                </c:pt>
                <c:pt idx="1">
                  <c:v>1.1428571428571428</c:v>
                </c:pt>
                <c:pt idx="2">
                  <c:v>1.2857142857142858</c:v>
                </c:pt>
                <c:pt idx="3">
                  <c:v>1.4285714285714286</c:v>
                </c:pt>
                <c:pt idx="4">
                  <c:v>1.5714285714285714</c:v>
                </c:pt>
                <c:pt idx="5">
                  <c:v>1.7142857142857142</c:v>
                </c:pt>
                <c:pt idx="6">
                  <c:v>1.8571428571428572</c:v>
                </c:pt>
                <c:pt idx="7">
                  <c:v>2</c:v>
                </c:pt>
                <c:pt idx="8">
                  <c:v>2.1428571428571428</c:v>
                </c:pt>
                <c:pt idx="9">
                  <c:v>2.2857142857142856</c:v>
                </c:pt>
                <c:pt idx="10">
                  <c:v>2.4285714285714284</c:v>
                </c:pt>
                <c:pt idx="11">
                  <c:v>2.5714285714285716</c:v>
                </c:pt>
                <c:pt idx="12">
                  <c:v>2.7142857142857144</c:v>
                </c:pt>
                <c:pt idx="13">
                  <c:v>2.8571428571428572</c:v>
                </c:pt>
                <c:pt idx="14">
                  <c:v>3</c:v>
                </c:pt>
                <c:pt idx="15">
                  <c:v>1</c:v>
                </c:pt>
                <c:pt idx="16">
                  <c:v>1.1428571428571428</c:v>
                </c:pt>
                <c:pt idx="17">
                  <c:v>1.2857142857142858</c:v>
                </c:pt>
                <c:pt idx="18">
                  <c:v>1.4285714285714286</c:v>
                </c:pt>
                <c:pt idx="19">
                  <c:v>1.5714285714285714</c:v>
                </c:pt>
                <c:pt idx="20">
                  <c:v>1.7142857142857142</c:v>
                </c:pt>
                <c:pt idx="21">
                  <c:v>1.8571428571428572</c:v>
                </c:pt>
                <c:pt idx="22">
                  <c:v>2</c:v>
                </c:pt>
                <c:pt idx="23">
                  <c:v>2.1428571428571428</c:v>
                </c:pt>
                <c:pt idx="24">
                  <c:v>2.2857142857142856</c:v>
                </c:pt>
                <c:pt idx="25">
                  <c:v>2.4285714285714284</c:v>
                </c:pt>
                <c:pt idx="26">
                  <c:v>2.5714285714285716</c:v>
                </c:pt>
                <c:pt idx="27">
                  <c:v>2.7142857142857144</c:v>
                </c:pt>
                <c:pt idx="28">
                  <c:v>2.8571428571428572</c:v>
                </c:pt>
                <c:pt idx="29">
                  <c:v>3</c:v>
                </c:pt>
                <c:pt idx="30">
                  <c:v>1</c:v>
                </c:pt>
                <c:pt idx="31">
                  <c:v>1.1428571428571428</c:v>
                </c:pt>
                <c:pt idx="32">
                  <c:v>1.2857142857142858</c:v>
                </c:pt>
                <c:pt idx="33">
                  <c:v>1.4285714285714286</c:v>
                </c:pt>
                <c:pt idx="34">
                  <c:v>1.5714285714285714</c:v>
                </c:pt>
                <c:pt idx="35">
                  <c:v>1.7142857142857142</c:v>
                </c:pt>
                <c:pt idx="36">
                  <c:v>1.8571428571428572</c:v>
                </c:pt>
                <c:pt idx="37">
                  <c:v>2</c:v>
                </c:pt>
                <c:pt idx="38">
                  <c:v>2.1428571428571428</c:v>
                </c:pt>
                <c:pt idx="39">
                  <c:v>2.2857142857142856</c:v>
                </c:pt>
                <c:pt idx="40">
                  <c:v>2.4285714285714284</c:v>
                </c:pt>
                <c:pt idx="41">
                  <c:v>2.5714285714285716</c:v>
                </c:pt>
                <c:pt idx="42">
                  <c:v>2.7142857142857144</c:v>
                </c:pt>
                <c:pt idx="43">
                  <c:v>2.8571428571428572</c:v>
                </c:pt>
                <c:pt idx="44">
                  <c:v>3</c:v>
                </c:pt>
                <c:pt idx="45">
                  <c:v>1</c:v>
                </c:pt>
                <c:pt idx="46">
                  <c:v>1.1428571428571428</c:v>
                </c:pt>
                <c:pt idx="47">
                  <c:v>1.2857142857142858</c:v>
                </c:pt>
                <c:pt idx="48">
                  <c:v>1.4285714285714286</c:v>
                </c:pt>
                <c:pt idx="49">
                  <c:v>1.5714285714285714</c:v>
                </c:pt>
                <c:pt idx="50">
                  <c:v>1.7142857142857142</c:v>
                </c:pt>
                <c:pt idx="51">
                  <c:v>1.8571428571428572</c:v>
                </c:pt>
                <c:pt idx="52">
                  <c:v>2</c:v>
                </c:pt>
                <c:pt idx="53">
                  <c:v>2.1428571428571428</c:v>
                </c:pt>
                <c:pt idx="54">
                  <c:v>2.2857142857142856</c:v>
                </c:pt>
                <c:pt idx="55">
                  <c:v>2.4285714285714284</c:v>
                </c:pt>
                <c:pt idx="56">
                  <c:v>2.5714285714285716</c:v>
                </c:pt>
                <c:pt idx="57">
                  <c:v>2.7142857142857144</c:v>
                </c:pt>
                <c:pt idx="58">
                  <c:v>2.8571428571428572</c:v>
                </c:pt>
                <c:pt idx="59">
                  <c:v>3</c:v>
                </c:pt>
                <c:pt idx="60">
                  <c:v>1</c:v>
                </c:pt>
                <c:pt idx="61">
                  <c:v>1.1428571428571428</c:v>
                </c:pt>
                <c:pt idx="62">
                  <c:v>1.2857142857142858</c:v>
                </c:pt>
                <c:pt idx="63">
                  <c:v>1.4285714285714286</c:v>
                </c:pt>
                <c:pt idx="64">
                  <c:v>1.5714285714285714</c:v>
                </c:pt>
                <c:pt idx="65">
                  <c:v>1.7142857142857142</c:v>
                </c:pt>
                <c:pt idx="66">
                  <c:v>1.8571428571428572</c:v>
                </c:pt>
                <c:pt idx="67">
                  <c:v>2</c:v>
                </c:pt>
                <c:pt idx="68">
                  <c:v>2.1428571428571428</c:v>
                </c:pt>
                <c:pt idx="69">
                  <c:v>2.2857142857142856</c:v>
                </c:pt>
                <c:pt idx="70">
                  <c:v>2.4285714285714284</c:v>
                </c:pt>
                <c:pt idx="71">
                  <c:v>2.5714285714285716</c:v>
                </c:pt>
                <c:pt idx="72">
                  <c:v>2.7142857142857144</c:v>
                </c:pt>
                <c:pt idx="73">
                  <c:v>1</c:v>
                </c:pt>
                <c:pt idx="74">
                  <c:v>1.1428571428571428</c:v>
                </c:pt>
                <c:pt idx="75">
                  <c:v>1.2857142857142858</c:v>
                </c:pt>
                <c:pt idx="76">
                  <c:v>1.4285714285714286</c:v>
                </c:pt>
                <c:pt idx="77">
                  <c:v>1.5714285714285714</c:v>
                </c:pt>
                <c:pt idx="78">
                  <c:v>1.7142857142857142</c:v>
                </c:pt>
                <c:pt idx="79">
                  <c:v>1.8571428571428572</c:v>
                </c:pt>
                <c:pt idx="80">
                  <c:v>2</c:v>
                </c:pt>
                <c:pt idx="81">
                  <c:v>2.1428571428571428</c:v>
                </c:pt>
                <c:pt idx="82">
                  <c:v>1</c:v>
                </c:pt>
                <c:pt idx="83">
                  <c:v>1.1428571428571428</c:v>
                </c:pt>
                <c:pt idx="84">
                  <c:v>1.2857142857142858</c:v>
                </c:pt>
                <c:pt idx="85">
                  <c:v>1.4285714285714286</c:v>
                </c:pt>
                <c:pt idx="86">
                  <c:v>1.5714285714285714</c:v>
                </c:pt>
                <c:pt idx="87">
                  <c:v>1</c:v>
                </c:pt>
                <c:pt idx="88">
                  <c:v>1.1428571428571428</c:v>
                </c:pt>
              </c:numCache>
            </c:numRef>
          </c:yVal>
          <c:smooth val="0"/>
        </c:ser>
        <c:dLbls>
          <c:showLegendKey val="0"/>
          <c:showVal val="0"/>
          <c:showCatName val="0"/>
          <c:showSerName val="0"/>
          <c:showPercent val="0"/>
          <c:showBubbleSize val="0"/>
        </c:dLbls>
        <c:axId val="130179840"/>
        <c:axId val="130182144"/>
      </c:scatterChart>
      <c:valAx>
        <c:axId val="130179840"/>
        <c:scaling>
          <c:orientation val="minMax"/>
          <c:max val="0.4"/>
          <c:min val="0.05"/>
        </c:scaling>
        <c:delete val="0"/>
        <c:axPos val="b"/>
        <c:title>
          <c:tx>
            <c:rich>
              <a:bodyPr/>
              <a:lstStyle/>
              <a:p>
                <a:pPr>
                  <a:defRPr sz="800" b="0"/>
                </a:pPr>
                <a:r>
                  <a:rPr lang="en-US"/>
                  <a:t>p winterkill (A31)</a:t>
                </a:r>
              </a:p>
            </c:rich>
          </c:tx>
          <c:layout>
            <c:manualLayout>
              <c:xMode val="edge"/>
              <c:yMode val="edge"/>
              <c:x val="0.34955754654499965"/>
              <c:y val="0.94530485760626293"/>
            </c:manualLayout>
          </c:layout>
          <c:overlay val="0"/>
        </c:title>
        <c:numFmt formatCode="0.000" sourceLinked="0"/>
        <c:majorTickMark val="out"/>
        <c:minorTickMark val="none"/>
        <c:tickLblPos val="nextTo"/>
        <c:txPr>
          <a:bodyPr rot="-5400000" vert="horz"/>
          <a:lstStyle/>
          <a:p>
            <a:pPr>
              <a:defRPr sz="800" b="0"/>
            </a:pPr>
            <a:endParaRPr lang="en-US"/>
          </a:p>
        </c:txPr>
        <c:crossAx val="130182144"/>
        <c:crossesAt val="-1.0000000000000001E+300"/>
        <c:crossBetween val="midCat"/>
        <c:majorUnit val="0.05"/>
      </c:valAx>
      <c:valAx>
        <c:axId val="130182144"/>
        <c:scaling>
          <c:orientation val="minMax"/>
          <c:max val="3.0000000000000004"/>
          <c:min val="0.8"/>
        </c:scaling>
        <c:delete val="0"/>
        <c:axPos val="l"/>
        <c:title>
          <c:tx>
            <c:rich>
              <a:bodyPr/>
              <a:lstStyle/>
              <a:p>
                <a:pPr>
                  <a:defRPr sz="800" b="0"/>
                </a:pPr>
                <a:r>
                  <a:rPr lang="en-US"/>
                  <a:t>WW insur cost  differential (G32)</a:t>
                </a:r>
              </a:p>
            </c:rich>
          </c:tx>
          <c:overlay val="0"/>
        </c:title>
        <c:numFmt formatCode="General" sourceLinked="0"/>
        <c:majorTickMark val="out"/>
        <c:minorTickMark val="none"/>
        <c:tickLblPos val="nextTo"/>
        <c:txPr>
          <a:bodyPr/>
          <a:lstStyle/>
          <a:p>
            <a:pPr>
              <a:defRPr sz="800" b="0"/>
            </a:pPr>
            <a:endParaRPr lang="en-US"/>
          </a:p>
        </c:txPr>
        <c:crossAx val="130179840"/>
        <c:crossesAt val="-1.0000000000000001E+300"/>
        <c:crossBetween val="midCat"/>
        <c:majorUnit val="0.20000000000000004"/>
      </c:valAx>
    </c:plotArea>
    <c:legend>
      <c:legendPos val="r"/>
      <c:overlay val="0"/>
      <c:spPr>
        <a:ln w="25400">
          <a:noFill/>
        </a:ln>
      </c:spPr>
      <c:txPr>
        <a:bodyPr/>
        <a:lstStyle/>
        <a:p>
          <a:pPr>
            <a:defRPr sz="800"/>
          </a:pPr>
          <a:endParaRPr lang="en-US"/>
        </a:p>
      </c:txPr>
    </c:legend>
    <c:plotVisOnly val="1"/>
    <c:dispBlanksAs val="gap"/>
    <c:showDLblsOverMax val="0"/>
  </c:chart>
  <c:spPr>
    <a:ln w="25400"/>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a:t>Sensitivity of Decision Tree 'Crop Choice'</a:t>
            </a:r>
            <a:r>
              <a:rPr lang="en-US" sz="800" b="0" i="0" u="none" strike="noStrike" baseline="0">
                <a:solidFill>
                  <a:srgbClr val="000000"/>
                </a:solidFill>
                <a:latin typeface="+mn-lt"/>
                <a:ea typeface="+mn-lt"/>
                <a:cs typeface="+mn-lt"/>
              </a:rPr>
              <a:t>
Expected Value of Node 'Decision' (C38) </a:t>
            </a:r>
            <a:endParaRPr lang="en-US"/>
          </a:p>
        </c:rich>
      </c:tx>
      <c:overlay val="0"/>
    </c:title>
    <c:autoTitleDeleted val="0"/>
    <c:view3D>
      <c:rotX val="22"/>
      <c:rotY val="20"/>
      <c:rAngAx val="0"/>
      <c:perspective val="30"/>
    </c:view3D>
    <c:floor>
      <c:thickness val="0"/>
      <c:spPr>
        <a:noFill/>
      </c:spPr>
    </c:floor>
    <c:sideWall>
      <c:thickness val="0"/>
      <c:spPr>
        <a:noFill/>
      </c:spPr>
    </c:sideWall>
    <c:backWall>
      <c:thickness val="0"/>
      <c:spPr>
        <a:noFill/>
      </c:spPr>
    </c:backWall>
    <c:plotArea>
      <c:layout/>
      <c:surface3DChart>
        <c:wireframe val="0"/>
        <c:ser>
          <c:idx val="0"/>
          <c:order val="0"/>
          <c:tx>
            <c:strRef>
              <c:f>'Sensitivity A31, G32 (2)'!$C$42</c:f>
              <c:strCache>
                <c:ptCount val="1"/>
                <c:pt idx="0">
                  <c:v>1.000</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(2)'!$D$42:$R$42</c:f>
              <c:numCache>
                <c:formatCode>0</c:formatCode>
                <c:ptCount val="15"/>
                <c:pt idx="0">
                  <c:v>87144.643870931293</c:v>
                </c:pt>
                <c:pt idx="1">
                  <c:v>79055.143870931293</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1"/>
          <c:order val="1"/>
          <c:tx>
            <c:strRef>
              <c:f>'Sensitivity A31, G32 (2)'!$C$43</c:f>
              <c:strCache>
                <c:ptCount val="1"/>
                <c:pt idx="0">
                  <c:v>1.143</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(2)'!$D$43:$R$43</c:f>
              <c:numCache>
                <c:formatCode>0</c:formatCode>
                <c:ptCount val="15"/>
                <c:pt idx="0">
                  <c:v>83118.643870931322</c:v>
                </c:pt>
                <c:pt idx="1">
                  <c:v>74933.286728074192</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2"/>
          <c:order val="2"/>
          <c:tx>
            <c:strRef>
              <c:f>'Sensitivity A31, G32 (2)'!$C$44</c:f>
              <c:strCache>
                <c:ptCount val="1"/>
                <c:pt idx="0">
                  <c:v>1.286</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(2)'!$D$44:$R$44</c:f>
              <c:numCache>
                <c:formatCode>0</c:formatCode>
                <c:ptCount val="15"/>
                <c:pt idx="0">
                  <c:v>79092.643870931352</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3"/>
          <c:order val="3"/>
          <c:tx>
            <c:strRef>
              <c:f>'Sensitivity A31, G32 (2)'!$C$45</c:f>
              <c:strCache>
                <c:ptCount val="1"/>
                <c:pt idx="0">
                  <c:v>1.429</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(2)'!$D$45:$R$45</c:f>
              <c:numCache>
                <c:formatCode>0</c:formatCode>
                <c:ptCount val="15"/>
                <c:pt idx="0">
                  <c:v>75066.643870931337</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4"/>
          <c:order val="4"/>
          <c:tx>
            <c:strRef>
              <c:f>'Sensitivity A31, G32 (2)'!$C$46</c:f>
              <c:strCache>
                <c:ptCount val="1"/>
                <c:pt idx="0">
                  <c:v>1.571</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(2)'!$D$46:$R$46</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5"/>
          <c:order val="5"/>
          <c:tx>
            <c:strRef>
              <c:f>'Sensitivity A31, G32 (2)'!$C$47</c:f>
              <c:strCache>
                <c:ptCount val="1"/>
                <c:pt idx="0">
                  <c:v>1.714</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(2)'!$D$47:$R$47</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6"/>
          <c:order val="6"/>
          <c:tx>
            <c:strRef>
              <c:f>'Sensitivity A31, G32 (2)'!$C$48</c:f>
              <c:strCache>
                <c:ptCount val="1"/>
                <c:pt idx="0">
                  <c:v>1.857</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(2)'!$D$48:$R$48</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7"/>
          <c:order val="7"/>
          <c:tx>
            <c:strRef>
              <c:f>'Sensitivity A31, G32 (2)'!$C$49</c:f>
              <c:strCache>
                <c:ptCount val="1"/>
                <c:pt idx="0">
                  <c:v>2.000</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(2)'!$D$49:$R$49</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8"/>
          <c:order val="8"/>
          <c:tx>
            <c:strRef>
              <c:f>'Sensitivity A31, G32 (2)'!$C$50</c:f>
              <c:strCache>
                <c:ptCount val="1"/>
                <c:pt idx="0">
                  <c:v>2.143</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(2)'!$D$50:$R$50</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9"/>
          <c:order val="9"/>
          <c:tx>
            <c:strRef>
              <c:f>'Sensitivity A31, G32 (2)'!$C$51</c:f>
              <c:strCache>
                <c:ptCount val="1"/>
                <c:pt idx="0">
                  <c:v>2.286</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(2)'!$D$51:$R$51</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10"/>
          <c:order val="10"/>
          <c:tx>
            <c:strRef>
              <c:f>'Sensitivity A31, G32 (2)'!$C$52</c:f>
              <c:strCache>
                <c:ptCount val="1"/>
                <c:pt idx="0">
                  <c:v>2.429</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(2)'!$D$52:$R$52</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11"/>
          <c:order val="11"/>
          <c:tx>
            <c:strRef>
              <c:f>'Sensitivity A31, G32 (2)'!$C$53</c:f>
              <c:strCache>
                <c:ptCount val="1"/>
                <c:pt idx="0">
                  <c:v>2.571</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(2)'!$D$53:$R$53</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12"/>
          <c:order val="12"/>
          <c:tx>
            <c:strRef>
              <c:f>'Sensitivity A31, G32 (2)'!$C$54</c:f>
              <c:strCache>
                <c:ptCount val="1"/>
                <c:pt idx="0">
                  <c:v>2.714</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(2)'!$D$54:$R$54</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13"/>
          <c:order val="13"/>
          <c:tx>
            <c:strRef>
              <c:f>'Sensitivity A31, G32 (2)'!$C$55</c:f>
              <c:strCache>
                <c:ptCount val="1"/>
                <c:pt idx="0">
                  <c:v>2.857</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(2)'!$D$55:$R$55</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ser>
          <c:idx val="14"/>
          <c:order val="14"/>
          <c:tx>
            <c:strRef>
              <c:f>'Sensitivity A31, G32 (2)'!$C$56</c:f>
              <c:strCache>
                <c:ptCount val="1"/>
                <c:pt idx="0">
                  <c:v>3.000</c:v>
                </c:pt>
              </c:strCache>
            </c:strRef>
          </c:tx>
          <c:cat>
            <c:numRef>
              <c:f>'Sensitivity A31, G32 (2)'!$D$41:$R$41</c:f>
              <c:numCache>
                <c:formatCode>0.000</c:formatCode>
                <c:ptCount val="15"/>
                <c:pt idx="0">
                  <c:v>0.05</c:v>
                </c:pt>
                <c:pt idx="1">
                  <c:v>7.5000000000000011E-2</c:v>
                </c:pt>
                <c:pt idx="2">
                  <c:v>0.1</c:v>
                </c:pt>
                <c:pt idx="3">
                  <c:v>0.125</c:v>
                </c:pt>
                <c:pt idx="4">
                  <c:v>0.15000000000000002</c:v>
                </c:pt>
                <c:pt idx="5">
                  <c:v>0.17500000000000002</c:v>
                </c:pt>
                <c:pt idx="6">
                  <c:v>0.2</c:v>
                </c:pt>
                <c:pt idx="7">
                  <c:v>0.22500000000000001</c:v>
                </c:pt>
                <c:pt idx="8">
                  <c:v>0.25</c:v>
                </c:pt>
                <c:pt idx="9">
                  <c:v>0.27500000000000002</c:v>
                </c:pt>
                <c:pt idx="10">
                  <c:v>0.30000000000000004</c:v>
                </c:pt>
                <c:pt idx="11">
                  <c:v>0.32500000000000001</c:v>
                </c:pt>
                <c:pt idx="12">
                  <c:v>0.35000000000000003</c:v>
                </c:pt>
                <c:pt idx="13">
                  <c:v>0.375</c:v>
                </c:pt>
                <c:pt idx="14">
                  <c:v>0.4</c:v>
                </c:pt>
              </c:numCache>
            </c:numRef>
          </c:cat>
          <c:val>
            <c:numRef>
              <c:f>'Sensitivity A31, G32 (2)'!$D$56:$R$56</c:f>
              <c:numCache>
                <c:formatCode>0</c:formatCode>
                <c:ptCount val="15"/>
                <c:pt idx="0">
                  <c:v>72327.972098732949</c:v>
                </c:pt>
                <c:pt idx="1">
                  <c:v>72327.972098732949</c:v>
                </c:pt>
                <c:pt idx="2">
                  <c:v>72327.972098732949</c:v>
                </c:pt>
                <c:pt idx="3">
                  <c:v>72327.972098732949</c:v>
                </c:pt>
                <c:pt idx="4">
                  <c:v>72327.972098732949</c:v>
                </c:pt>
                <c:pt idx="5">
                  <c:v>72327.972098732949</c:v>
                </c:pt>
                <c:pt idx="6">
                  <c:v>72327.972098732949</c:v>
                </c:pt>
                <c:pt idx="7">
                  <c:v>72327.972098732949</c:v>
                </c:pt>
                <c:pt idx="8">
                  <c:v>72327.972098732949</c:v>
                </c:pt>
                <c:pt idx="9">
                  <c:v>72327.972098732949</c:v>
                </c:pt>
                <c:pt idx="10">
                  <c:v>72327.972098732949</c:v>
                </c:pt>
                <c:pt idx="11">
                  <c:v>72327.972098732949</c:v>
                </c:pt>
                <c:pt idx="12">
                  <c:v>72327.972098732949</c:v>
                </c:pt>
                <c:pt idx="13">
                  <c:v>72327.972098732949</c:v>
                </c:pt>
                <c:pt idx="14">
                  <c:v>72327.972098732949</c:v>
                </c:pt>
              </c:numCache>
            </c:numRef>
          </c:val>
        </c:ser>
        <c:bandFmts>
          <c:bandFmt>
            <c:idx val="0"/>
            <c:spPr>
              <a:solidFill>
                <a:srgbClr val="3366FF"/>
              </a:solidFill>
              <a:ln>
                <a:solidFill>
                  <a:srgbClr val="C0C0C0"/>
                </a:solidFill>
                <a:prstDash val="solid"/>
              </a:ln>
            </c:spPr>
          </c:bandFmt>
          <c:bandFmt>
            <c:idx val="1"/>
            <c:spPr>
              <a:solidFill>
                <a:srgbClr val="3366FF"/>
              </a:solidFill>
              <a:ln>
                <a:solidFill>
                  <a:srgbClr val="C0C0C0"/>
                </a:solidFill>
                <a:prstDash val="solid"/>
              </a:ln>
            </c:spPr>
          </c:bandFmt>
          <c:bandFmt>
            <c:idx val="2"/>
            <c:spPr>
              <a:solidFill>
                <a:srgbClr val="3366FF"/>
              </a:solidFill>
              <a:ln>
                <a:solidFill>
                  <a:srgbClr val="C0C0C0"/>
                </a:solidFill>
                <a:prstDash val="solid"/>
              </a:ln>
            </c:spPr>
          </c:bandFmt>
          <c:bandFmt>
            <c:idx val="3"/>
            <c:spPr>
              <a:solidFill>
                <a:srgbClr val="3366FF"/>
              </a:solidFill>
              <a:ln>
                <a:solidFill>
                  <a:srgbClr val="C0C0C0"/>
                </a:solidFill>
                <a:prstDash val="solid"/>
              </a:ln>
            </c:spPr>
          </c:bandFmt>
          <c:bandFmt>
            <c:idx val="4"/>
            <c:spPr>
              <a:solidFill>
                <a:srgbClr val="3366FF"/>
              </a:solidFill>
              <a:ln>
                <a:solidFill>
                  <a:srgbClr val="C0C0C0"/>
                </a:solidFill>
                <a:prstDash val="solid"/>
              </a:ln>
            </c:spPr>
          </c:bandFmt>
          <c:bandFmt>
            <c:idx val="5"/>
            <c:spPr>
              <a:solidFill>
                <a:srgbClr val="3366FF"/>
              </a:solidFill>
              <a:ln>
                <a:solidFill>
                  <a:srgbClr val="C0C0C0"/>
                </a:solidFill>
                <a:prstDash val="solid"/>
              </a:ln>
            </c:spPr>
          </c:bandFmt>
          <c:bandFmt>
            <c:idx val="6"/>
            <c:spPr>
              <a:solidFill>
                <a:srgbClr val="3366FF"/>
              </a:solidFill>
              <a:ln>
                <a:solidFill>
                  <a:srgbClr val="C0C0C0"/>
                </a:solidFill>
                <a:prstDash val="solid"/>
              </a:ln>
            </c:spPr>
          </c:bandFmt>
          <c:bandFmt>
            <c:idx val="7"/>
            <c:spPr>
              <a:solidFill>
                <a:srgbClr val="3366FF"/>
              </a:solidFill>
              <a:ln>
                <a:solidFill>
                  <a:srgbClr val="C0C0C0"/>
                </a:solidFill>
                <a:prstDash val="solid"/>
              </a:ln>
            </c:spPr>
          </c:bandFmt>
        </c:bandFmts>
        <c:axId val="130849408"/>
        <c:axId val="130851584"/>
        <c:axId val="335273024"/>
      </c:surface3DChart>
      <c:catAx>
        <c:axId val="130849408"/>
        <c:scaling>
          <c:orientation val="minMax"/>
        </c:scaling>
        <c:delete val="0"/>
        <c:axPos val="b"/>
        <c:majorGridlines>
          <c:spPr>
            <a:ln>
              <a:solidFill>
                <a:srgbClr val="C0C0C0"/>
              </a:solidFill>
              <a:prstDash val="solid"/>
            </a:ln>
          </c:spPr>
        </c:majorGridlines>
        <c:title>
          <c:tx>
            <c:rich>
              <a:bodyPr/>
              <a:lstStyle/>
              <a:p>
                <a:pPr>
                  <a:defRPr sz="800" b="0"/>
                </a:pPr>
                <a:r>
                  <a:rPr lang="en-US"/>
                  <a:t>p winterkill (A31)</a:t>
                </a:r>
              </a:p>
            </c:rich>
          </c:tx>
          <c:overlay val="0"/>
        </c:title>
        <c:numFmt formatCode="0.000" sourceLinked="1"/>
        <c:majorTickMark val="none"/>
        <c:minorTickMark val="none"/>
        <c:tickLblPos val="nextTo"/>
        <c:spPr>
          <a:ln>
            <a:solidFill>
              <a:srgbClr val="C0C0C0"/>
            </a:solidFill>
            <a:prstDash val="solid"/>
          </a:ln>
        </c:spPr>
        <c:txPr>
          <a:bodyPr/>
          <a:lstStyle/>
          <a:p>
            <a:pPr>
              <a:defRPr sz="800"/>
            </a:pPr>
            <a:endParaRPr lang="en-US"/>
          </a:p>
        </c:txPr>
        <c:crossAx val="130851584"/>
        <c:crosses val="min"/>
        <c:auto val="1"/>
        <c:lblAlgn val="ctr"/>
        <c:lblOffset val="100"/>
        <c:noMultiLvlLbl val="0"/>
      </c:catAx>
      <c:valAx>
        <c:axId val="130851584"/>
        <c:scaling>
          <c:orientation val="minMax"/>
          <c:max val="88000"/>
          <c:min val="72000"/>
        </c:scaling>
        <c:delete val="0"/>
        <c:axPos val="l"/>
        <c:majorGridlines>
          <c:spPr>
            <a:ln>
              <a:solidFill>
                <a:srgbClr val="C0C0C0"/>
              </a:solidFill>
              <a:prstDash val="solid"/>
            </a:ln>
          </c:spPr>
        </c:majorGridlines>
        <c:title>
          <c:tx>
            <c:rich>
              <a:bodyPr rot="-5400000" vert="horz"/>
              <a:lstStyle/>
              <a:p>
                <a:pPr>
                  <a:defRPr sz="800" b="0"/>
                </a:pPr>
                <a:r>
                  <a:rPr lang="en-US"/>
                  <a:t>Expected Value</a:t>
                </a:r>
              </a:p>
            </c:rich>
          </c:tx>
          <c:overlay val="0"/>
        </c:title>
        <c:numFmt formatCode="0" sourceLinked="1"/>
        <c:majorTickMark val="none"/>
        <c:minorTickMark val="none"/>
        <c:tickLblPos val="nextTo"/>
        <c:spPr>
          <a:ln>
            <a:solidFill>
              <a:srgbClr val="C0C0C0"/>
            </a:solidFill>
            <a:prstDash val="solid"/>
          </a:ln>
        </c:spPr>
        <c:txPr>
          <a:bodyPr/>
          <a:lstStyle/>
          <a:p>
            <a:pPr>
              <a:defRPr sz="800"/>
            </a:pPr>
            <a:endParaRPr lang="en-US"/>
          </a:p>
        </c:txPr>
        <c:crossAx val="130849408"/>
        <c:crosses val="autoZero"/>
        <c:crossBetween val="midCat"/>
        <c:majorUnit val="2000"/>
      </c:valAx>
      <c:serAx>
        <c:axId val="335273024"/>
        <c:scaling>
          <c:orientation val="minMax"/>
        </c:scaling>
        <c:delete val="0"/>
        <c:axPos val="b"/>
        <c:majorGridlines>
          <c:spPr>
            <a:ln>
              <a:solidFill>
                <a:srgbClr val="C0C0C0"/>
              </a:solidFill>
              <a:prstDash val="solid"/>
            </a:ln>
          </c:spPr>
        </c:majorGridlines>
        <c:title>
          <c:tx>
            <c:rich>
              <a:bodyPr/>
              <a:lstStyle/>
              <a:p>
                <a:pPr>
                  <a:defRPr sz="800" b="0"/>
                </a:pPr>
                <a:r>
                  <a:rPr lang="en-US"/>
                  <a:t>WW insur cost  differential (G32)</a:t>
                </a:r>
              </a:p>
            </c:rich>
          </c:tx>
          <c:overlay val="0"/>
        </c:title>
        <c:majorTickMark val="none"/>
        <c:minorTickMark val="none"/>
        <c:tickLblPos val="nextTo"/>
        <c:spPr>
          <a:ln>
            <a:solidFill>
              <a:srgbClr val="C0C0C0"/>
            </a:solidFill>
            <a:prstDash val="solid"/>
          </a:ln>
        </c:spPr>
        <c:txPr>
          <a:bodyPr/>
          <a:lstStyle/>
          <a:p>
            <a:pPr>
              <a:defRPr sz="800"/>
            </a:pPr>
            <a:endParaRPr lang="en-US"/>
          </a:p>
        </c:txPr>
        <c:crossAx val="130851584"/>
        <c:crosses val="min"/>
      </c:serAx>
    </c:plotArea>
    <c:plotVisOnly val="1"/>
    <c:dispBlanksAs val="gap"/>
    <c:showDLblsOverMax val="0"/>
  </c:chart>
  <c:spPr>
    <a:ln w="25400"/>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a:t>Strategy Region for Node 'Decision' </a:t>
            </a:r>
          </a:p>
        </c:rich>
      </c:tx>
      <c:overlay val="0"/>
    </c:title>
    <c:autoTitleDeleted val="0"/>
    <c:plotArea>
      <c:layout>
        <c:manualLayout>
          <c:xMode val="edge"/>
          <c:yMode val="edge"/>
          <c:x val="2.5700934579439252E-2"/>
          <c:y val="7.9746835443037969E-2"/>
          <c:w val="0.79202406358083743"/>
          <c:h val="0.84484455841178652"/>
        </c:manualLayout>
      </c:layout>
      <c:scatterChart>
        <c:scatterStyle val="lineMarker"/>
        <c:varyColors val="0"/>
        <c:ser>
          <c:idx val="0"/>
          <c:order val="0"/>
          <c:tx>
            <c:v>Spring Wheat</c:v>
          </c:tx>
          <c:spPr>
            <a:ln w="28575">
              <a:noFill/>
            </a:ln>
          </c:spPr>
          <c:marker>
            <c:symbol val="diamond"/>
            <c:size val="5"/>
            <c:spPr>
              <a:solidFill>
                <a:srgbClr val="333399"/>
              </a:solidFill>
              <a:ln>
                <a:solidFill>
                  <a:srgbClr val="333399"/>
                </a:solidFill>
                <a:prstDash val="solid"/>
              </a:ln>
            </c:spPr>
          </c:marker>
          <c:xVal>
            <c:numRef>
              <c:f>'Strategy Region A31, G32 (3)'!$B$41:$B$237</c:f>
              <c:numCache>
                <c:formatCode>0.000</c:formatCode>
                <c:ptCount val="197"/>
                <c:pt idx="0">
                  <c:v>0.05</c:v>
                </c:pt>
                <c:pt idx="1">
                  <c:v>0.05</c:v>
                </c:pt>
                <c:pt idx="2">
                  <c:v>0.05</c:v>
                </c:pt>
                <c:pt idx="3">
                  <c:v>0.05</c:v>
                </c:pt>
                <c:pt idx="4">
                  <c:v>0.05</c:v>
                </c:pt>
                <c:pt idx="5">
                  <c:v>0.05</c:v>
                </c:pt>
                <c:pt idx="6">
                  <c:v>0.05</c:v>
                </c:pt>
                <c:pt idx="7">
                  <c:v>7.5000000000000011E-2</c:v>
                </c:pt>
                <c:pt idx="8">
                  <c:v>7.5000000000000011E-2</c:v>
                </c:pt>
                <c:pt idx="9">
                  <c:v>7.5000000000000011E-2</c:v>
                </c:pt>
                <c:pt idx="10">
                  <c:v>7.5000000000000011E-2</c:v>
                </c:pt>
                <c:pt idx="11">
                  <c:v>7.5000000000000011E-2</c:v>
                </c:pt>
                <c:pt idx="12">
                  <c:v>7.5000000000000011E-2</c:v>
                </c:pt>
                <c:pt idx="13">
                  <c:v>7.5000000000000011E-2</c:v>
                </c:pt>
                <c:pt idx="14">
                  <c:v>7.5000000000000011E-2</c:v>
                </c:pt>
                <c:pt idx="15">
                  <c:v>0.1</c:v>
                </c:pt>
                <c:pt idx="16">
                  <c:v>0.1</c:v>
                </c:pt>
                <c:pt idx="17">
                  <c:v>0.1</c:v>
                </c:pt>
                <c:pt idx="18">
                  <c:v>0.1</c:v>
                </c:pt>
                <c:pt idx="19">
                  <c:v>0.1</c:v>
                </c:pt>
                <c:pt idx="20">
                  <c:v>0.1</c:v>
                </c:pt>
                <c:pt idx="21">
                  <c:v>0.1</c:v>
                </c:pt>
                <c:pt idx="22">
                  <c:v>0.1</c:v>
                </c:pt>
                <c:pt idx="23">
                  <c:v>0.1</c:v>
                </c:pt>
                <c:pt idx="24">
                  <c:v>0.1</c:v>
                </c:pt>
                <c:pt idx="25">
                  <c:v>0.125</c:v>
                </c:pt>
                <c:pt idx="26">
                  <c:v>0.125</c:v>
                </c:pt>
                <c:pt idx="27">
                  <c:v>0.125</c:v>
                </c:pt>
                <c:pt idx="28">
                  <c:v>0.125</c:v>
                </c:pt>
                <c:pt idx="29">
                  <c:v>0.125</c:v>
                </c:pt>
                <c:pt idx="30">
                  <c:v>0.125</c:v>
                </c:pt>
                <c:pt idx="31">
                  <c:v>0.125</c:v>
                </c:pt>
                <c:pt idx="32">
                  <c:v>0.125</c:v>
                </c:pt>
                <c:pt idx="33">
                  <c:v>0.125</c:v>
                </c:pt>
                <c:pt idx="34">
                  <c:v>0.125</c:v>
                </c:pt>
                <c:pt idx="35">
                  <c:v>0.125</c:v>
                </c:pt>
                <c:pt idx="36">
                  <c:v>0.15000000000000002</c:v>
                </c:pt>
                <c:pt idx="37">
                  <c:v>0.15000000000000002</c:v>
                </c:pt>
                <c:pt idx="38">
                  <c:v>0.15000000000000002</c:v>
                </c:pt>
                <c:pt idx="39">
                  <c:v>0.15000000000000002</c:v>
                </c:pt>
                <c:pt idx="40">
                  <c:v>0.15000000000000002</c:v>
                </c:pt>
                <c:pt idx="41">
                  <c:v>0.15000000000000002</c:v>
                </c:pt>
                <c:pt idx="42">
                  <c:v>0.15000000000000002</c:v>
                </c:pt>
                <c:pt idx="43">
                  <c:v>0.15000000000000002</c:v>
                </c:pt>
                <c:pt idx="44">
                  <c:v>0.15000000000000002</c:v>
                </c:pt>
                <c:pt idx="45">
                  <c:v>0.15000000000000002</c:v>
                </c:pt>
                <c:pt idx="46">
                  <c:v>0.15000000000000002</c:v>
                </c:pt>
                <c:pt idx="47">
                  <c:v>0.15000000000000002</c:v>
                </c:pt>
                <c:pt idx="48">
                  <c:v>0.17500000000000002</c:v>
                </c:pt>
                <c:pt idx="49">
                  <c:v>0.17500000000000002</c:v>
                </c:pt>
                <c:pt idx="50">
                  <c:v>0.17500000000000002</c:v>
                </c:pt>
                <c:pt idx="51">
                  <c:v>0.17500000000000002</c:v>
                </c:pt>
                <c:pt idx="52">
                  <c:v>0.17500000000000002</c:v>
                </c:pt>
                <c:pt idx="53">
                  <c:v>0.17500000000000002</c:v>
                </c:pt>
                <c:pt idx="54">
                  <c:v>0.17500000000000002</c:v>
                </c:pt>
                <c:pt idx="55">
                  <c:v>0.17500000000000002</c:v>
                </c:pt>
                <c:pt idx="56">
                  <c:v>0.17500000000000002</c:v>
                </c:pt>
                <c:pt idx="57">
                  <c:v>0.17500000000000002</c:v>
                </c:pt>
                <c:pt idx="58">
                  <c:v>0.17500000000000002</c:v>
                </c:pt>
                <c:pt idx="59">
                  <c:v>0.17500000000000002</c:v>
                </c:pt>
                <c:pt idx="60">
                  <c:v>0.17500000000000002</c:v>
                </c:pt>
                <c:pt idx="61">
                  <c:v>0.17500000000000002</c:v>
                </c:pt>
                <c:pt idx="62">
                  <c:v>0.2</c:v>
                </c:pt>
                <c:pt idx="63">
                  <c:v>0.2</c:v>
                </c:pt>
                <c:pt idx="64">
                  <c:v>0.2</c:v>
                </c:pt>
                <c:pt idx="65">
                  <c:v>0.2</c:v>
                </c:pt>
                <c:pt idx="66">
                  <c:v>0.2</c:v>
                </c:pt>
                <c:pt idx="67">
                  <c:v>0.2</c:v>
                </c:pt>
                <c:pt idx="68">
                  <c:v>0.2</c:v>
                </c:pt>
                <c:pt idx="69">
                  <c:v>0.2</c:v>
                </c:pt>
                <c:pt idx="70">
                  <c:v>0.2</c:v>
                </c:pt>
                <c:pt idx="71">
                  <c:v>0.2</c:v>
                </c:pt>
                <c:pt idx="72">
                  <c:v>0.2</c:v>
                </c:pt>
                <c:pt idx="73">
                  <c:v>0.2</c:v>
                </c:pt>
                <c:pt idx="74">
                  <c:v>0.2</c:v>
                </c:pt>
                <c:pt idx="75">
                  <c:v>0.2</c:v>
                </c:pt>
                <c:pt idx="76">
                  <c:v>0.2</c:v>
                </c:pt>
                <c:pt idx="77">
                  <c:v>0.22500000000000001</c:v>
                </c:pt>
                <c:pt idx="78">
                  <c:v>0.22500000000000001</c:v>
                </c:pt>
                <c:pt idx="79">
                  <c:v>0.22500000000000001</c:v>
                </c:pt>
                <c:pt idx="80">
                  <c:v>0.22500000000000001</c:v>
                </c:pt>
                <c:pt idx="81">
                  <c:v>0.22500000000000001</c:v>
                </c:pt>
                <c:pt idx="82">
                  <c:v>0.22500000000000001</c:v>
                </c:pt>
                <c:pt idx="83">
                  <c:v>0.22500000000000001</c:v>
                </c:pt>
                <c:pt idx="84">
                  <c:v>0.22500000000000001</c:v>
                </c:pt>
                <c:pt idx="85">
                  <c:v>0.22500000000000001</c:v>
                </c:pt>
                <c:pt idx="86">
                  <c:v>0.22500000000000001</c:v>
                </c:pt>
                <c:pt idx="87">
                  <c:v>0.22500000000000001</c:v>
                </c:pt>
                <c:pt idx="88">
                  <c:v>0.22500000000000001</c:v>
                </c:pt>
                <c:pt idx="89">
                  <c:v>0.22500000000000001</c:v>
                </c:pt>
                <c:pt idx="90">
                  <c:v>0.22500000000000001</c:v>
                </c:pt>
                <c:pt idx="91">
                  <c:v>0.22500000000000001</c:v>
                </c:pt>
                <c:pt idx="92">
                  <c:v>0.25</c:v>
                </c:pt>
                <c:pt idx="93">
                  <c:v>0.25</c:v>
                </c:pt>
                <c:pt idx="94">
                  <c:v>0.25</c:v>
                </c:pt>
                <c:pt idx="95">
                  <c:v>0.25</c:v>
                </c:pt>
                <c:pt idx="96">
                  <c:v>0.25</c:v>
                </c:pt>
                <c:pt idx="97">
                  <c:v>0.25</c:v>
                </c:pt>
                <c:pt idx="98">
                  <c:v>0.25</c:v>
                </c:pt>
                <c:pt idx="99">
                  <c:v>0.25</c:v>
                </c:pt>
                <c:pt idx="100">
                  <c:v>0.25</c:v>
                </c:pt>
                <c:pt idx="101">
                  <c:v>0.25</c:v>
                </c:pt>
                <c:pt idx="102">
                  <c:v>0.25</c:v>
                </c:pt>
                <c:pt idx="103">
                  <c:v>0.25</c:v>
                </c:pt>
                <c:pt idx="104">
                  <c:v>0.25</c:v>
                </c:pt>
                <c:pt idx="105">
                  <c:v>0.25</c:v>
                </c:pt>
                <c:pt idx="106">
                  <c:v>0.25</c:v>
                </c:pt>
                <c:pt idx="107">
                  <c:v>0.27500000000000002</c:v>
                </c:pt>
                <c:pt idx="108">
                  <c:v>0.27500000000000002</c:v>
                </c:pt>
                <c:pt idx="109">
                  <c:v>0.27500000000000002</c:v>
                </c:pt>
                <c:pt idx="110">
                  <c:v>0.27500000000000002</c:v>
                </c:pt>
                <c:pt idx="111">
                  <c:v>0.27500000000000002</c:v>
                </c:pt>
                <c:pt idx="112">
                  <c:v>0.27500000000000002</c:v>
                </c:pt>
                <c:pt idx="113">
                  <c:v>0.27500000000000002</c:v>
                </c:pt>
                <c:pt idx="114">
                  <c:v>0.27500000000000002</c:v>
                </c:pt>
                <c:pt idx="115">
                  <c:v>0.27500000000000002</c:v>
                </c:pt>
                <c:pt idx="116">
                  <c:v>0.27500000000000002</c:v>
                </c:pt>
                <c:pt idx="117">
                  <c:v>0.27500000000000002</c:v>
                </c:pt>
                <c:pt idx="118">
                  <c:v>0.27500000000000002</c:v>
                </c:pt>
                <c:pt idx="119">
                  <c:v>0.27500000000000002</c:v>
                </c:pt>
                <c:pt idx="120">
                  <c:v>0.27500000000000002</c:v>
                </c:pt>
                <c:pt idx="121">
                  <c:v>0.27500000000000002</c:v>
                </c:pt>
                <c:pt idx="122">
                  <c:v>0.30000000000000004</c:v>
                </c:pt>
                <c:pt idx="123">
                  <c:v>0.30000000000000004</c:v>
                </c:pt>
                <c:pt idx="124">
                  <c:v>0.30000000000000004</c:v>
                </c:pt>
                <c:pt idx="125">
                  <c:v>0.30000000000000004</c:v>
                </c:pt>
                <c:pt idx="126">
                  <c:v>0.30000000000000004</c:v>
                </c:pt>
                <c:pt idx="127">
                  <c:v>0.30000000000000004</c:v>
                </c:pt>
                <c:pt idx="128">
                  <c:v>0.30000000000000004</c:v>
                </c:pt>
                <c:pt idx="129">
                  <c:v>0.30000000000000004</c:v>
                </c:pt>
                <c:pt idx="130">
                  <c:v>0.30000000000000004</c:v>
                </c:pt>
                <c:pt idx="131">
                  <c:v>0.30000000000000004</c:v>
                </c:pt>
                <c:pt idx="132">
                  <c:v>0.30000000000000004</c:v>
                </c:pt>
                <c:pt idx="133">
                  <c:v>0.30000000000000004</c:v>
                </c:pt>
                <c:pt idx="134">
                  <c:v>0.30000000000000004</c:v>
                </c:pt>
                <c:pt idx="135">
                  <c:v>0.30000000000000004</c:v>
                </c:pt>
                <c:pt idx="136">
                  <c:v>0.30000000000000004</c:v>
                </c:pt>
                <c:pt idx="137">
                  <c:v>0.32500000000000001</c:v>
                </c:pt>
                <c:pt idx="138">
                  <c:v>0.32500000000000001</c:v>
                </c:pt>
                <c:pt idx="139">
                  <c:v>0.32500000000000001</c:v>
                </c:pt>
                <c:pt idx="140">
                  <c:v>0.32500000000000001</c:v>
                </c:pt>
                <c:pt idx="141">
                  <c:v>0.32500000000000001</c:v>
                </c:pt>
                <c:pt idx="142">
                  <c:v>0.32500000000000001</c:v>
                </c:pt>
                <c:pt idx="143">
                  <c:v>0.32500000000000001</c:v>
                </c:pt>
                <c:pt idx="144">
                  <c:v>0.32500000000000001</c:v>
                </c:pt>
                <c:pt idx="145">
                  <c:v>0.32500000000000001</c:v>
                </c:pt>
                <c:pt idx="146">
                  <c:v>0.32500000000000001</c:v>
                </c:pt>
                <c:pt idx="147">
                  <c:v>0.32500000000000001</c:v>
                </c:pt>
                <c:pt idx="148">
                  <c:v>0.32500000000000001</c:v>
                </c:pt>
                <c:pt idx="149">
                  <c:v>0.32500000000000001</c:v>
                </c:pt>
                <c:pt idx="150">
                  <c:v>0.32500000000000001</c:v>
                </c:pt>
                <c:pt idx="151">
                  <c:v>0.32500000000000001</c:v>
                </c:pt>
                <c:pt idx="152">
                  <c:v>0.35000000000000003</c:v>
                </c:pt>
                <c:pt idx="153">
                  <c:v>0.35000000000000003</c:v>
                </c:pt>
                <c:pt idx="154">
                  <c:v>0.35000000000000003</c:v>
                </c:pt>
                <c:pt idx="155">
                  <c:v>0.35000000000000003</c:v>
                </c:pt>
                <c:pt idx="156">
                  <c:v>0.35000000000000003</c:v>
                </c:pt>
                <c:pt idx="157">
                  <c:v>0.35000000000000003</c:v>
                </c:pt>
                <c:pt idx="158">
                  <c:v>0.35000000000000003</c:v>
                </c:pt>
                <c:pt idx="159">
                  <c:v>0.35000000000000003</c:v>
                </c:pt>
                <c:pt idx="160">
                  <c:v>0.35000000000000003</c:v>
                </c:pt>
                <c:pt idx="161">
                  <c:v>0.35000000000000003</c:v>
                </c:pt>
                <c:pt idx="162">
                  <c:v>0.35000000000000003</c:v>
                </c:pt>
                <c:pt idx="163">
                  <c:v>0.35000000000000003</c:v>
                </c:pt>
                <c:pt idx="164">
                  <c:v>0.35000000000000003</c:v>
                </c:pt>
                <c:pt idx="165">
                  <c:v>0.35000000000000003</c:v>
                </c:pt>
                <c:pt idx="166">
                  <c:v>0.35000000000000003</c:v>
                </c:pt>
                <c:pt idx="167">
                  <c:v>0.375</c:v>
                </c:pt>
                <c:pt idx="168">
                  <c:v>0.375</c:v>
                </c:pt>
                <c:pt idx="169">
                  <c:v>0.375</c:v>
                </c:pt>
                <c:pt idx="170">
                  <c:v>0.375</c:v>
                </c:pt>
                <c:pt idx="171">
                  <c:v>0.375</c:v>
                </c:pt>
                <c:pt idx="172">
                  <c:v>0.375</c:v>
                </c:pt>
                <c:pt idx="173">
                  <c:v>0.375</c:v>
                </c:pt>
                <c:pt idx="174">
                  <c:v>0.375</c:v>
                </c:pt>
                <c:pt idx="175">
                  <c:v>0.375</c:v>
                </c:pt>
                <c:pt idx="176">
                  <c:v>0.375</c:v>
                </c:pt>
                <c:pt idx="177">
                  <c:v>0.375</c:v>
                </c:pt>
                <c:pt idx="178">
                  <c:v>0.375</c:v>
                </c:pt>
                <c:pt idx="179">
                  <c:v>0.375</c:v>
                </c:pt>
                <c:pt idx="180">
                  <c:v>0.375</c:v>
                </c:pt>
                <c:pt idx="181">
                  <c:v>0.375</c:v>
                </c:pt>
                <c:pt idx="182">
                  <c:v>0.4</c:v>
                </c:pt>
                <c:pt idx="183">
                  <c:v>0.4</c:v>
                </c:pt>
                <c:pt idx="184">
                  <c:v>0.4</c:v>
                </c:pt>
                <c:pt idx="185">
                  <c:v>0.4</c:v>
                </c:pt>
                <c:pt idx="186">
                  <c:v>0.4</c:v>
                </c:pt>
                <c:pt idx="187">
                  <c:v>0.4</c:v>
                </c:pt>
                <c:pt idx="188">
                  <c:v>0.4</c:v>
                </c:pt>
                <c:pt idx="189">
                  <c:v>0.4</c:v>
                </c:pt>
                <c:pt idx="190">
                  <c:v>0.4</c:v>
                </c:pt>
                <c:pt idx="191">
                  <c:v>0.4</c:v>
                </c:pt>
                <c:pt idx="192">
                  <c:v>0.4</c:v>
                </c:pt>
                <c:pt idx="193">
                  <c:v>0.4</c:v>
                </c:pt>
                <c:pt idx="194">
                  <c:v>0.4</c:v>
                </c:pt>
                <c:pt idx="195">
                  <c:v>0.4</c:v>
                </c:pt>
                <c:pt idx="196">
                  <c:v>0.4</c:v>
                </c:pt>
              </c:numCache>
            </c:numRef>
          </c:xVal>
          <c:yVal>
            <c:numRef>
              <c:f>'Strategy Region A31, G32 (3)'!$C$41:$C$237</c:f>
              <c:numCache>
                <c:formatCode>General</c:formatCode>
                <c:ptCount val="197"/>
                <c:pt idx="0">
                  <c:v>2.1428571428571428</c:v>
                </c:pt>
                <c:pt idx="1">
                  <c:v>2.2857142857142856</c:v>
                </c:pt>
                <c:pt idx="2">
                  <c:v>2.4285714285714284</c:v>
                </c:pt>
                <c:pt idx="3">
                  <c:v>2.5714285714285716</c:v>
                </c:pt>
                <c:pt idx="4">
                  <c:v>2.7142857142857144</c:v>
                </c:pt>
                <c:pt idx="5">
                  <c:v>2.8571428571428572</c:v>
                </c:pt>
                <c:pt idx="6">
                  <c:v>3</c:v>
                </c:pt>
                <c:pt idx="7">
                  <c:v>2</c:v>
                </c:pt>
                <c:pt idx="8">
                  <c:v>2.1428571428571428</c:v>
                </c:pt>
                <c:pt idx="9">
                  <c:v>2.2857142857142856</c:v>
                </c:pt>
                <c:pt idx="10">
                  <c:v>2.4285714285714284</c:v>
                </c:pt>
                <c:pt idx="11">
                  <c:v>2.5714285714285716</c:v>
                </c:pt>
                <c:pt idx="12">
                  <c:v>2.7142857142857144</c:v>
                </c:pt>
                <c:pt idx="13">
                  <c:v>2.8571428571428572</c:v>
                </c:pt>
                <c:pt idx="14">
                  <c:v>3</c:v>
                </c:pt>
                <c:pt idx="15">
                  <c:v>1.7142857142857142</c:v>
                </c:pt>
                <c:pt idx="16">
                  <c:v>1.8571428571428572</c:v>
                </c:pt>
                <c:pt idx="17">
                  <c:v>2</c:v>
                </c:pt>
                <c:pt idx="18">
                  <c:v>2.1428571428571428</c:v>
                </c:pt>
                <c:pt idx="19">
                  <c:v>2.2857142857142856</c:v>
                </c:pt>
                <c:pt idx="20">
                  <c:v>2.4285714285714284</c:v>
                </c:pt>
                <c:pt idx="21">
                  <c:v>2.5714285714285716</c:v>
                </c:pt>
                <c:pt idx="22">
                  <c:v>2.7142857142857144</c:v>
                </c:pt>
                <c:pt idx="23">
                  <c:v>2.8571428571428572</c:v>
                </c:pt>
                <c:pt idx="24">
                  <c:v>3</c:v>
                </c:pt>
                <c:pt idx="25">
                  <c:v>1.5714285714285714</c:v>
                </c:pt>
                <c:pt idx="26">
                  <c:v>1.7142857142857142</c:v>
                </c:pt>
                <c:pt idx="27">
                  <c:v>1.8571428571428572</c:v>
                </c:pt>
                <c:pt idx="28">
                  <c:v>2</c:v>
                </c:pt>
                <c:pt idx="29">
                  <c:v>2.1428571428571428</c:v>
                </c:pt>
                <c:pt idx="30">
                  <c:v>2.2857142857142856</c:v>
                </c:pt>
                <c:pt idx="31">
                  <c:v>2.4285714285714284</c:v>
                </c:pt>
                <c:pt idx="32">
                  <c:v>2.5714285714285716</c:v>
                </c:pt>
                <c:pt idx="33">
                  <c:v>2.7142857142857144</c:v>
                </c:pt>
                <c:pt idx="34">
                  <c:v>2.8571428571428572</c:v>
                </c:pt>
                <c:pt idx="35">
                  <c:v>3</c:v>
                </c:pt>
                <c:pt idx="36">
                  <c:v>1.4285714285714286</c:v>
                </c:pt>
                <c:pt idx="37">
                  <c:v>1.5714285714285714</c:v>
                </c:pt>
                <c:pt idx="38">
                  <c:v>1.7142857142857142</c:v>
                </c:pt>
                <c:pt idx="39">
                  <c:v>1.8571428571428572</c:v>
                </c:pt>
                <c:pt idx="40">
                  <c:v>2</c:v>
                </c:pt>
                <c:pt idx="41">
                  <c:v>2.1428571428571428</c:v>
                </c:pt>
                <c:pt idx="42">
                  <c:v>2.2857142857142856</c:v>
                </c:pt>
                <c:pt idx="43">
                  <c:v>2.4285714285714284</c:v>
                </c:pt>
                <c:pt idx="44">
                  <c:v>2.5714285714285716</c:v>
                </c:pt>
                <c:pt idx="45">
                  <c:v>2.7142857142857144</c:v>
                </c:pt>
                <c:pt idx="46">
                  <c:v>2.8571428571428572</c:v>
                </c:pt>
                <c:pt idx="47">
                  <c:v>3</c:v>
                </c:pt>
                <c:pt idx="48">
                  <c:v>1.1428571428571428</c:v>
                </c:pt>
                <c:pt idx="49">
                  <c:v>1.2857142857142858</c:v>
                </c:pt>
                <c:pt idx="50">
                  <c:v>1.4285714285714286</c:v>
                </c:pt>
                <c:pt idx="51">
                  <c:v>1.5714285714285714</c:v>
                </c:pt>
                <c:pt idx="52">
                  <c:v>1.7142857142857142</c:v>
                </c:pt>
                <c:pt idx="53">
                  <c:v>1.8571428571428572</c:v>
                </c:pt>
                <c:pt idx="54">
                  <c:v>2</c:v>
                </c:pt>
                <c:pt idx="55">
                  <c:v>2.1428571428571428</c:v>
                </c:pt>
                <c:pt idx="56">
                  <c:v>2.2857142857142856</c:v>
                </c:pt>
                <c:pt idx="57">
                  <c:v>2.4285714285714284</c:v>
                </c:pt>
                <c:pt idx="58">
                  <c:v>2.5714285714285716</c:v>
                </c:pt>
                <c:pt idx="59">
                  <c:v>2.7142857142857144</c:v>
                </c:pt>
                <c:pt idx="60">
                  <c:v>2.8571428571428572</c:v>
                </c:pt>
                <c:pt idx="61">
                  <c:v>3</c:v>
                </c:pt>
                <c:pt idx="62">
                  <c:v>1</c:v>
                </c:pt>
                <c:pt idx="63">
                  <c:v>1.1428571428571428</c:v>
                </c:pt>
                <c:pt idx="64">
                  <c:v>1.2857142857142858</c:v>
                </c:pt>
                <c:pt idx="65">
                  <c:v>1.4285714285714286</c:v>
                </c:pt>
                <c:pt idx="66">
                  <c:v>1.5714285714285714</c:v>
                </c:pt>
                <c:pt idx="67">
                  <c:v>1.7142857142857142</c:v>
                </c:pt>
                <c:pt idx="68">
                  <c:v>1.8571428571428572</c:v>
                </c:pt>
                <c:pt idx="69">
                  <c:v>2</c:v>
                </c:pt>
                <c:pt idx="70">
                  <c:v>2.1428571428571428</c:v>
                </c:pt>
                <c:pt idx="71">
                  <c:v>2.2857142857142856</c:v>
                </c:pt>
                <c:pt idx="72">
                  <c:v>2.4285714285714284</c:v>
                </c:pt>
                <c:pt idx="73">
                  <c:v>2.5714285714285716</c:v>
                </c:pt>
                <c:pt idx="74">
                  <c:v>2.7142857142857144</c:v>
                </c:pt>
                <c:pt idx="75">
                  <c:v>2.8571428571428572</c:v>
                </c:pt>
                <c:pt idx="76">
                  <c:v>3</c:v>
                </c:pt>
                <c:pt idx="77">
                  <c:v>1</c:v>
                </c:pt>
                <c:pt idx="78">
                  <c:v>1.1428571428571428</c:v>
                </c:pt>
                <c:pt idx="79">
                  <c:v>1.2857142857142858</c:v>
                </c:pt>
                <c:pt idx="80">
                  <c:v>1.4285714285714286</c:v>
                </c:pt>
                <c:pt idx="81">
                  <c:v>1.5714285714285714</c:v>
                </c:pt>
                <c:pt idx="82">
                  <c:v>1.7142857142857142</c:v>
                </c:pt>
                <c:pt idx="83">
                  <c:v>1.8571428571428572</c:v>
                </c:pt>
                <c:pt idx="84">
                  <c:v>2</c:v>
                </c:pt>
                <c:pt idx="85">
                  <c:v>2.1428571428571428</c:v>
                </c:pt>
                <c:pt idx="86">
                  <c:v>2.2857142857142856</c:v>
                </c:pt>
                <c:pt idx="87">
                  <c:v>2.4285714285714284</c:v>
                </c:pt>
                <c:pt idx="88">
                  <c:v>2.5714285714285716</c:v>
                </c:pt>
                <c:pt idx="89">
                  <c:v>2.7142857142857144</c:v>
                </c:pt>
                <c:pt idx="90">
                  <c:v>2.8571428571428572</c:v>
                </c:pt>
                <c:pt idx="91">
                  <c:v>3</c:v>
                </c:pt>
                <c:pt idx="92">
                  <c:v>1</c:v>
                </c:pt>
                <c:pt idx="93">
                  <c:v>1.1428571428571428</c:v>
                </c:pt>
                <c:pt idx="94">
                  <c:v>1.2857142857142858</c:v>
                </c:pt>
                <c:pt idx="95">
                  <c:v>1.4285714285714286</c:v>
                </c:pt>
                <c:pt idx="96">
                  <c:v>1.5714285714285714</c:v>
                </c:pt>
                <c:pt idx="97">
                  <c:v>1.7142857142857142</c:v>
                </c:pt>
                <c:pt idx="98">
                  <c:v>1.8571428571428572</c:v>
                </c:pt>
                <c:pt idx="99">
                  <c:v>2</c:v>
                </c:pt>
                <c:pt idx="100">
                  <c:v>2.1428571428571428</c:v>
                </c:pt>
                <c:pt idx="101">
                  <c:v>2.2857142857142856</c:v>
                </c:pt>
                <c:pt idx="102">
                  <c:v>2.4285714285714284</c:v>
                </c:pt>
                <c:pt idx="103">
                  <c:v>2.5714285714285716</c:v>
                </c:pt>
                <c:pt idx="104">
                  <c:v>2.7142857142857144</c:v>
                </c:pt>
                <c:pt idx="105">
                  <c:v>2.8571428571428572</c:v>
                </c:pt>
                <c:pt idx="106">
                  <c:v>3</c:v>
                </c:pt>
                <c:pt idx="107">
                  <c:v>1</c:v>
                </c:pt>
                <c:pt idx="108">
                  <c:v>1.1428571428571428</c:v>
                </c:pt>
                <c:pt idx="109">
                  <c:v>1.2857142857142858</c:v>
                </c:pt>
                <c:pt idx="110">
                  <c:v>1.4285714285714286</c:v>
                </c:pt>
                <c:pt idx="111">
                  <c:v>1.5714285714285714</c:v>
                </c:pt>
                <c:pt idx="112">
                  <c:v>1.7142857142857142</c:v>
                </c:pt>
                <c:pt idx="113">
                  <c:v>1.8571428571428572</c:v>
                </c:pt>
                <c:pt idx="114">
                  <c:v>2</c:v>
                </c:pt>
                <c:pt idx="115">
                  <c:v>2.1428571428571428</c:v>
                </c:pt>
                <c:pt idx="116">
                  <c:v>2.2857142857142856</c:v>
                </c:pt>
                <c:pt idx="117">
                  <c:v>2.4285714285714284</c:v>
                </c:pt>
                <c:pt idx="118">
                  <c:v>2.5714285714285716</c:v>
                </c:pt>
                <c:pt idx="119">
                  <c:v>2.7142857142857144</c:v>
                </c:pt>
                <c:pt idx="120">
                  <c:v>2.8571428571428572</c:v>
                </c:pt>
                <c:pt idx="121">
                  <c:v>3</c:v>
                </c:pt>
                <c:pt idx="122">
                  <c:v>1</c:v>
                </c:pt>
                <c:pt idx="123">
                  <c:v>1.1428571428571428</c:v>
                </c:pt>
                <c:pt idx="124">
                  <c:v>1.2857142857142858</c:v>
                </c:pt>
                <c:pt idx="125">
                  <c:v>1.4285714285714286</c:v>
                </c:pt>
                <c:pt idx="126">
                  <c:v>1.5714285714285714</c:v>
                </c:pt>
                <c:pt idx="127">
                  <c:v>1.7142857142857142</c:v>
                </c:pt>
                <c:pt idx="128">
                  <c:v>1.8571428571428572</c:v>
                </c:pt>
                <c:pt idx="129">
                  <c:v>2</c:v>
                </c:pt>
                <c:pt idx="130">
                  <c:v>2.1428571428571428</c:v>
                </c:pt>
                <c:pt idx="131">
                  <c:v>2.2857142857142856</c:v>
                </c:pt>
                <c:pt idx="132">
                  <c:v>2.4285714285714284</c:v>
                </c:pt>
                <c:pt idx="133">
                  <c:v>2.5714285714285716</c:v>
                </c:pt>
                <c:pt idx="134">
                  <c:v>2.7142857142857144</c:v>
                </c:pt>
                <c:pt idx="135">
                  <c:v>2.8571428571428572</c:v>
                </c:pt>
                <c:pt idx="136">
                  <c:v>3</c:v>
                </c:pt>
                <c:pt idx="137">
                  <c:v>1</c:v>
                </c:pt>
                <c:pt idx="138">
                  <c:v>1.1428571428571428</c:v>
                </c:pt>
                <c:pt idx="139">
                  <c:v>1.2857142857142858</c:v>
                </c:pt>
                <c:pt idx="140">
                  <c:v>1.4285714285714286</c:v>
                </c:pt>
                <c:pt idx="141">
                  <c:v>1.5714285714285714</c:v>
                </c:pt>
                <c:pt idx="142">
                  <c:v>1.7142857142857142</c:v>
                </c:pt>
                <c:pt idx="143">
                  <c:v>1.8571428571428572</c:v>
                </c:pt>
                <c:pt idx="144">
                  <c:v>2</c:v>
                </c:pt>
                <c:pt idx="145">
                  <c:v>2.1428571428571428</c:v>
                </c:pt>
                <c:pt idx="146">
                  <c:v>2.2857142857142856</c:v>
                </c:pt>
                <c:pt idx="147">
                  <c:v>2.4285714285714284</c:v>
                </c:pt>
                <c:pt idx="148">
                  <c:v>2.5714285714285716</c:v>
                </c:pt>
                <c:pt idx="149">
                  <c:v>2.7142857142857144</c:v>
                </c:pt>
                <c:pt idx="150">
                  <c:v>2.8571428571428572</c:v>
                </c:pt>
                <c:pt idx="151">
                  <c:v>3</c:v>
                </c:pt>
                <c:pt idx="152">
                  <c:v>1</c:v>
                </c:pt>
                <c:pt idx="153">
                  <c:v>1.1428571428571428</c:v>
                </c:pt>
                <c:pt idx="154">
                  <c:v>1.2857142857142858</c:v>
                </c:pt>
                <c:pt idx="155">
                  <c:v>1.4285714285714286</c:v>
                </c:pt>
                <c:pt idx="156">
                  <c:v>1.5714285714285714</c:v>
                </c:pt>
                <c:pt idx="157">
                  <c:v>1.7142857142857142</c:v>
                </c:pt>
                <c:pt idx="158">
                  <c:v>1.8571428571428572</c:v>
                </c:pt>
                <c:pt idx="159">
                  <c:v>2</c:v>
                </c:pt>
                <c:pt idx="160">
                  <c:v>2.1428571428571428</c:v>
                </c:pt>
                <c:pt idx="161">
                  <c:v>2.2857142857142856</c:v>
                </c:pt>
                <c:pt idx="162">
                  <c:v>2.4285714285714284</c:v>
                </c:pt>
                <c:pt idx="163">
                  <c:v>2.5714285714285716</c:v>
                </c:pt>
                <c:pt idx="164">
                  <c:v>2.7142857142857144</c:v>
                </c:pt>
                <c:pt idx="165">
                  <c:v>2.8571428571428572</c:v>
                </c:pt>
                <c:pt idx="166">
                  <c:v>3</c:v>
                </c:pt>
                <c:pt idx="167">
                  <c:v>1</c:v>
                </c:pt>
                <c:pt idx="168">
                  <c:v>1.1428571428571428</c:v>
                </c:pt>
                <c:pt idx="169">
                  <c:v>1.2857142857142858</c:v>
                </c:pt>
                <c:pt idx="170">
                  <c:v>1.4285714285714286</c:v>
                </c:pt>
                <c:pt idx="171">
                  <c:v>1.5714285714285714</c:v>
                </c:pt>
                <c:pt idx="172">
                  <c:v>1.7142857142857142</c:v>
                </c:pt>
                <c:pt idx="173">
                  <c:v>1.8571428571428572</c:v>
                </c:pt>
                <c:pt idx="174">
                  <c:v>2</c:v>
                </c:pt>
                <c:pt idx="175">
                  <c:v>2.1428571428571428</c:v>
                </c:pt>
                <c:pt idx="176">
                  <c:v>2.2857142857142856</c:v>
                </c:pt>
                <c:pt idx="177">
                  <c:v>2.4285714285714284</c:v>
                </c:pt>
                <c:pt idx="178">
                  <c:v>2.5714285714285716</c:v>
                </c:pt>
                <c:pt idx="179">
                  <c:v>2.7142857142857144</c:v>
                </c:pt>
                <c:pt idx="180">
                  <c:v>2.8571428571428572</c:v>
                </c:pt>
                <c:pt idx="181">
                  <c:v>3</c:v>
                </c:pt>
                <c:pt idx="182">
                  <c:v>1</c:v>
                </c:pt>
                <c:pt idx="183">
                  <c:v>1.1428571428571428</c:v>
                </c:pt>
                <c:pt idx="184">
                  <c:v>1.2857142857142858</c:v>
                </c:pt>
                <c:pt idx="185">
                  <c:v>1.4285714285714286</c:v>
                </c:pt>
                <c:pt idx="186">
                  <c:v>1.5714285714285714</c:v>
                </c:pt>
                <c:pt idx="187">
                  <c:v>1.7142857142857142</c:v>
                </c:pt>
                <c:pt idx="188">
                  <c:v>1.8571428571428572</c:v>
                </c:pt>
                <c:pt idx="189">
                  <c:v>2</c:v>
                </c:pt>
                <c:pt idx="190">
                  <c:v>2.1428571428571428</c:v>
                </c:pt>
                <c:pt idx="191">
                  <c:v>2.2857142857142856</c:v>
                </c:pt>
                <c:pt idx="192">
                  <c:v>2.4285714285714284</c:v>
                </c:pt>
                <c:pt idx="193">
                  <c:v>2.5714285714285716</c:v>
                </c:pt>
                <c:pt idx="194">
                  <c:v>2.7142857142857144</c:v>
                </c:pt>
                <c:pt idx="195">
                  <c:v>2.8571428571428572</c:v>
                </c:pt>
                <c:pt idx="196">
                  <c:v>3</c:v>
                </c:pt>
              </c:numCache>
            </c:numRef>
          </c:yVal>
          <c:smooth val="0"/>
        </c:ser>
        <c:ser>
          <c:idx val="1"/>
          <c:order val="1"/>
          <c:tx>
            <c:v>Winter Wheat</c:v>
          </c:tx>
          <c:spPr>
            <a:ln w="28575">
              <a:noFill/>
            </a:ln>
          </c:spPr>
          <c:marker>
            <c:symbol val="triangle"/>
            <c:size val="5"/>
            <c:spPr>
              <a:solidFill>
                <a:srgbClr val="993366"/>
              </a:solidFill>
              <a:ln>
                <a:solidFill>
                  <a:srgbClr val="993366"/>
                </a:solidFill>
                <a:prstDash val="solid"/>
              </a:ln>
            </c:spPr>
          </c:marker>
          <c:xVal>
            <c:numRef>
              <c:f>'Strategy Region A31, G32 (3)'!$D$41:$D$237</c:f>
              <c:numCache>
                <c:formatCode>0.000</c:formatCode>
                <c:ptCount val="197"/>
                <c:pt idx="0">
                  <c:v>0.05</c:v>
                </c:pt>
                <c:pt idx="1">
                  <c:v>0.05</c:v>
                </c:pt>
                <c:pt idx="2">
                  <c:v>0.05</c:v>
                </c:pt>
                <c:pt idx="3">
                  <c:v>0.05</c:v>
                </c:pt>
                <c:pt idx="4">
                  <c:v>0.05</c:v>
                </c:pt>
                <c:pt idx="5">
                  <c:v>0.05</c:v>
                </c:pt>
                <c:pt idx="6">
                  <c:v>0.05</c:v>
                </c:pt>
                <c:pt idx="7">
                  <c:v>0.05</c:v>
                </c:pt>
                <c:pt idx="8">
                  <c:v>7.5000000000000011E-2</c:v>
                </c:pt>
                <c:pt idx="9">
                  <c:v>7.5000000000000011E-2</c:v>
                </c:pt>
                <c:pt idx="10">
                  <c:v>7.5000000000000011E-2</c:v>
                </c:pt>
                <c:pt idx="11">
                  <c:v>7.5000000000000011E-2</c:v>
                </c:pt>
                <c:pt idx="12">
                  <c:v>7.5000000000000011E-2</c:v>
                </c:pt>
                <c:pt idx="13">
                  <c:v>7.5000000000000011E-2</c:v>
                </c:pt>
                <c:pt idx="14">
                  <c:v>7.5000000000000011E-2</c:v>
                </c:pt>
                <c:pt idx="15">
                  <c:v>0.1</c:v>
                </c:pt>
                <c:pt idx="16">
                  <c:v>0.1</c:v>
                </c:pt>
                <c:pt idx="17">
                  <c:v>0.1</c:v>
                </c:pt>
                <c:pt idx="18">
                  <c:v>0.1</c:v>
                </c:pt>
                <c:pt idx="19">
                  <c:v>0.1</c:v>
                </c:pt>
                <c:pt idx="20">
                  <c:v>0.125</c:v>
                </c:pt>
                <c:pt idx="21">
                  <c:v>0.125</c:v>
                </c:pt>
                <c:pt idx="22">
                  <c:v>0.125</c:v>
                </c:pt>
                <c:pt idx="23">
                  <c:v>0.125</c:v>
                </c:pt>
                <c:pt idx="24">
                  <c:v>0.15000000000000002</c:v>
                </c:pt>
                <c:pt idx="25">
                  <c:v>0.15000000000000002</c:v>
                </c:pt>
                <c:pt idx="26">
                  <c:v>0.15000000000000002</c:v>
                </c:pt>
                <c:pt idx="27">
                  <c:v>0.17500000000000002</c:v>
                </c:pt>
              </c:numCache>
            </c:numRef>
          </c:xVal>
          <c:yVal>
            <c:numRef>
              <c:f>'Strategy Region A31, G32 (3)'!$E$41:$E$237</c:f>
              <c:numCache>
                <c:formatCode>General</c:formatCode>
                <c:ptCount val="197"/>
                <c:pt idx="0">
                  <c:v>1</c:v>
                </c:pt>
                <c:pt idx="1">
                  <c:v>1.1428571428571428</c:v>
                </c:pt>
                <c:pt idx="2">
                  <c:v>1.2857142857142858</c:v>
                </c:pt>
                <c:pt idx="3">
                  <c:v>1.4285714285714286</c:v>
                </c:pt>
                <c:pt idx="4">
                  <c:v>1.5714285714285714</c:v>
                </c:pt>
                <c:pt idx="5">
                  <c:v>1.7142857142857142</c:v>
                </c:pt>
                <c:pt idx="6">
                  <c:v>1.8571428571428572</c:v>
                </c:pt>
                <c:pt idx="7">
                  <c:v>2</c:v>
                </c:pt>
                <c:pt idx="8">
                  <c:v>1</c:v>
                </c:pt>
                <c:pt idx="9">
                  <c:v>1.1428571428571428</c:v>
                </c:pt>
                <c:pt idx="10">
                  <c:v>1.2857142857142858</c:v>
                </c:pt>
                <c:pt idx="11">
                  <c:v>1.4285714285714286</c:v>
                </c:pt>
                <c:pt idx="12">
                  <c:v>1.5714285714285714</c:v>
                </c:pt>
                <c:pt idx="13">
                  <c:v>1.7142857142857142</c:v>
                </c:pt>
                <c:pt idx="14">
                  <c:v>1.8571428571428572</c:v>
                </c:pt>
                <c:pt idx="15">
                  <c:v>1</c:v>
                </c:pt>
                <c:pt idx="16">
                  <c:v>1.1428571428571428</c:v>
                </c:pt>
                <c:pt idx="17">
                  <c:v>1.2857142857142858</c:v>
                </c:pt>
                <c:pt idx="18">
                  <c:v>1.4285714285714286</c:v>
                </c:pt>
                <c:pt idx="19">
                  <c:v>1.5714285714285714</c:v>
                </c:pt>
                <c:pt idx="20">
                  <c:v>1</c:v>
                </c:pt>
                <c:pt idx="21">
                  <c:v>1.1428571428571428</c:v>
                </c:pt>
                <c:pt idx="22">
                  <c:v>1.2857142857142858</c:v>
                </c:pt>
                <c:pt idx="23">
                  <c:v>1.4285714285714286</c:v>
                </c:pt>
                <c:pt idx="24">
                  <c:v>1</c:v>
                </c:pt>
                <c:pt idx="25">
                  <c:v>1.1428571428571428</c:v>
                </c:pt>
                <c:pt idx="26">
                  <c:v>1.2857142857142858</c:v>
                </c:pt>
                <c:pt idx="27">
                  <c:v>1</c:v>
                </c:pt>
              </c:numCache>
            </c:numRef>
          </c:yVal>
          <c:smooth val="0"/>
        </c:ser>
        <c:dLbls>
          <c:showLegendKey val="0"/>
          <c:showVal val="0"/>
          <c:showCatName val="0"/>
          <c:showSerName val="0"/>
          <c:showPercent val="0"/>
          <c:showBubbleSize val="0"/>
        </c:dLbls>
        <c:axId val="130907520"/>
        <c:axId val="130918272"/>
      </c:scatterChart>
      <c:valAx>
        <c:axId val="130907520"/>
        <c:scaling>
          <c:orientation val="minMax"/>
          <c:max val="0.4"/>
          <c:min val="0.05"/>
        </c:scaling>
        <c:delete val="0"/>
        <c:axPos val="b"/>
        <c:title>
          <c:tx>
            <c:rich>
              <a:bodyPr/>
              <a:lstStyle/>
              <a:p>
                <a:pPr>
                  <a:defRPr sz="800" b="0"/>
                </a:pPr>
                <a:r>
                  <a:rPr lang="en-US"/>
                  <a:t>p winterkill (A31)</a:t>
                </a:r>
              </a:p>
            </c:rich>
          </c:tx>
          <c:layout>
            <c:manualLayout>
              <c:xMode val="edge"/>
              <c:yMode val="edge"/>
              <c:x val="0.34955754654499965"/>
              <c:y val="0.94530485760626293"/>
            </c:manualLayout>
          </c:layout>
          <c:overlay val="0"/>
        </c:title>
        <c:numFmt formatCode="0.000" sourceLinked="0"/>
        <c:majorTickMark val="out"/>
        <c:minorTickMark val="none"/>
        <c:tickLblPos val="nextTo"/>
        <c:txPr>
          <a:bodyPr rot="-5400000" vert="horz"/>
          <a:lstStyle/>
          <a:p>
            <a:pPr>
              <a:defRPr sz="800" b="0"/>
            </a:pPr>
            <a:endParaRPr lang="en-US"/>
          </a:p>
        </c:txPr>
        <c:crossAx val="130918272"/>
        <c:crossesAt val="-1.0000000000000001E+300"/>
        <c:crossBetween val="midCat"/>
        <c:majorUnit val="0.05"/>
      </c:valAx>
      <c:valAx>
        <c:axId val="130918272"/>
        <c:scaling>
          <c:orientation val="minMax"/>
          <c:max val="3.0000000000000004"/>
          <c:min val="0.8"/>
        </c:scaling>
        <c:delete val="0"/>
        <c:axPos val="l"/>
        <c:title>
          <c:tx>
            <c:rich>
              <a:bodyPr/>
              <a:lstStyle/>
              <a:p>
                <a:pPr>
                  <a:defRPr sz="800" b="0"/>
                </a:pPr>
                <a:r>
                  <a:rPr lang="en-US"/>
                  <a:t>WW insur cost  differential (G32)</a:t>
                </a:r>
              </a:p>
            </c:rich>
          </c:tx>
          <c:overlay val="0"/>
        </c:title>
        <c:numFmt formatCode="General" sourceLinked="0"/>
        <c:majorTickMark val="out"/>
        <c:minorTickMark val="none"/>
        <c:tickLblPos val="nextTo"/>
        <c:txPr>
          <a:bodyPr/>
          <a:lstStyle/>
          <a:p>
            <a:pPr>
              <a:defRPr sz="800" b="0"/>
            </a:pPr>
            <a:endParaRPr lang="en-US"/>
          </a:p>
        </c:txPr>
        <c:crossAx val="130907520"/>
        <c:crossesAt val="-1.0000000000000001E+300"/>
        <c:crossBetween val="midCat"/>
        <c:majorUnit val="0.20000000000000004"/>
      </c:valAx>
    </c:plotArea>
    <c:legend>
      <c:legendPos val="r"/>
      <c:overlay val="0"/>
      <c:spPr>
        <a:ln w="25400">
          <a:noFill/>
        </a:ln>
      </c:spPr>
      <c:txPr>
        <a:bodyPr/>
        <a:lstStyle/>
        <a:p>
          <a:pPr>
            <a:defRPr sz="800"/>
          </a:pPr>
          <a:endParaRPr lang="en-US"/>
        </a:p>
      </c:txPr>
    </c:legend>
    <c:plotVisOnly val="1"/>
    <c:dispBlanksAs val="gap"/>
    <c:showDLblsOverMax val="0"/>
  </c:chart>
  <c:spPr>
    <a:ln w="25400"/>
  </c:sp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5</xdr:row>
      <xdr:rowOff>0</xdr:rowOff>
    </xdr:from>
    <xdr:to>
      <xdr:col>14</xdr:col>
      <xdr:colOff>600075</xdr:colOff>
      <xdr:row>36</xdr:row>
      <xdr:rowOff>19050</xdr:rowOff>
    </xdr:to>
    <xdr:sp macro="" textlink="">
      <xdr:nvSpPr>
        <xdr:cNvPr id="7" name="TextBox 6"/>
        <xdr:cNvSpPr txBox="1"/>
      </xdr:nvSpPr>
      <xdr:spPr>
        <a:xfrm>
          <a:off x="1219200" y="952500"/>
          <a:ext cx="7915275" cy="5924550"/>
        </a:xfrm>
        <a:prstGeom prst="rect">
          <a:avLst/>
        </a:prstGeom>
        <a:solidFill>
          <a:schemeClr val="lt1"/>
        </a:solidFill>
        <a:ln w="9525" cmpd="sng">
          <a:solidFill>
            <a:schemeClr val="lt1">
              <a:shade val="50000"/>
            </a:schemeClr>
          </a:solidFill>
        </a:ln>
        <a:effectLst>
          <a:innerShdw blurRad="63500" dist="50800" dir="54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Crop_switch_Base</a:t>
          </a:r>
        </a:p>
        <a:p>
          <a:endParaRPr lang="en-US" sz="1600" b="1"/>
        </a:p>
        <a:p>
          <a:r>
            <a:rPr lang="en-US" sz="1600" b="1"/>
            <a:t>This</a:t>
          </a:r>
          <a:r>
            <a:rPr lang="en-US" sz="1600" b="1" baseline="0"/>
            <a:t> is the first tool in the "Crop Switch" model suite designed to simulate the switch from spring to winter wheat as the probability of winter kill declines due to Northern Plains regional climate warming. This base model allows calculation of outcomes for spring wheat, spring wheat fallowed, and winter wheat, for a base year (production data for 2014, as shown in the inputs data table to the right). A decision tree is appended below the @Risk model to allow for two-way sensitivity analysis, a way to test for statisitical dominance of a decision over a range of factors, in this case the yield benefit of a switch and the differential costs of insurance (for runs including crop insurance). Sample sensitivity and dominance analyses are appended as worksheets. The decision tree add-in must be loaded to conduct sensitivity analysis.</a:t>
          </a:r>
        </a:p>
        <a:p>
          <a:endParaRPr lang="en-US" sz="1400" b="1"/>
        </a:p>
        <a:p>
          <a:r>
            <a:rPr lang="en-US" sz="1400" b="1" baseline="0"/>
            <a:t>Price and yield can be modified at the bottom of the input table, but care is needed to consider how these raw values interact with the distribution fitting and insurance calculations in the Crop Switching model, especially rows 6, 7 and 8.</a:t>
          </a:r>
        </a:p>
        <a:p>
          <a:endParaRPr lang="en-US" sz="1400" b="1" baseline="0"/>
        </a:p>
        <a:p>
          <a:r>
            <a:rPr lang="en-US" sz="1400" b="1" baseline="0"/>
            <a:t>Runs can be made with and without insurance by changing values in the Crop Insurance Module.</a:t>
          </a:r>
        </a:p>
        <a:p>
          <a:endParaRPr lang="en-US" sz="1400" b="1" baseline="0"/>
        </a:p>
        <a:p>
          <a:r>
            <a:rPr lang="en-US" sz="1400" b="1" baseline="0"/>
            <a:t>The model was developed in the Palisades Corp. Decision Tools Suite, http://www.palisade.com/DecisionTools_Suite/</a:t>
          </a:r>
        </a:p>
        <a:p>
          <a:endParaRPr lang="en-US" sz="1400" b="1" baseline="0"/>
        </a:p>
        <a:p>
          <a:r>
            <a:rPr lang="en-US" sz="1400" b="1" baseline="0"/>
            <a:t>For information, contact William R. Travis, Dept. of Geography, University of Colorado</a:t>
          </a:r>
        </a:p>
        <a:p>
          <a:r>
            <a:rPr lang="en-US" sz="1400" b="1" baseline="0"/>
            <a:t>william.travis@colorado.edu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242697</xdr:colOff>
      <xdr:row>42</xdr:row>
      <xdr:rowOff>185420</xdr:rowOff>
    </xdr:from>
    <xdr:to>
      <xdr:col>4</xdr:col>
      <xdr:colOff>127</xdr:colOff>
      <xdr:row>42</xdr:row>
      <xdr:rowOff>185420</xdr:rowOff>
    </xdr:to>
    <xdr:cxnSp macro="_xll.PtreeEvent_ObjectClick">
      <xdr:nvCxnSpPr>
        <xdr:cNvPr id="45" name="PTObj_DBranchHLine_2_5"/>
        <xdr:cNvCxnSpPr/>
      </xdr:nvCxnSpPr>
      <xdr:spPr>
        <a:xfrm>
          <a:off x="5529072" y="8443595"/>
          <a:ext cx="15671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40</xdr:row>
      <xdr:rowOff>180339</xdr:rowOff>
    </xdr:from>
    <xdr:to>
      <xdr:col>3</xdr:col>
      <xdr:colOff>242697</xdr:colOff>
      <xdr:row>42</xdr:row>
      <xdr:rowOff>185420</xdr:rowOff>
    </xdr:to>
    <xdr:cxnSp macro="_xll.PtreeEvent_ObjectClick">
      <xdr:nvCxnSpPr>
        <xdr:cNvPr id="44" name="PTObj_DBranchDLine_2_5"/>
        <xdr:cNvCxnSpPr/>
      </xdr:nvCxnSpPr>
      <xdr:spPr>
        <a:xfrm>
          <a:off x="5376672" y="8057514"/>
          <a:ext cx="152400" cy="386081"/>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38</xdr:row>
      <xdr:rowOff>185420</xdr:rowOff>
    </xdr:from>
    <xdr:to>
      <xdr:col>4</xdr:col>
      <xdr:colOff>127</xdr:colOff>
      <xdr:row>38</xdr:row>
      <xdr:rowOff>185420</xdr:rowOff>
    </xdr:to>
    <xdr:cxnSp macro="_xll.PtreeEvent_ObjectClick">
      <xdr:nvCxnSpPr>
        <xdr:cNvPr id="41" name="PTObj_DBranchHLine_2_4"/>
        <xdr:cNvCxnSpPr/>
      </xdr:nvCxnSpPr>
      <xdr:spPr>
        <a:xfrm>
          <a:off x="5529072" y="7681595"/>
          <a:ext cx="15671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38</xdr:row>
      <xdr:rowOff>185420</xdr:rowOff>
    </xdr:from>
    <xdr:to>
      <xdr:col>3</xdr:col>
      <xdr:colOff>242697</xdr:colOff>
      <xdr:row>40</xdr:row>
      <xdr:rowOff>180339</xdr:rowOff>
    </xdr:to>
    <xdr:cxnSp macro="_xll.PtreeEvent_ObjectClick">
      <xdr:nvCxnSpPr>
        <xdr:cNvPr id="40" name="PTObj_DBranchDLine_2_4"/>
        <xdr:cNvCxnSpPr/>
      </xdr:nvCxnSpPr>
      <xdr:spPr>
        <a:xfrm flipV="1">
          <a:off x="5376672" y="7681595"/>
          <a:ext cx="152400" cy="375919"/>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242697</xdr:colOff>
      <xdr:row>40</xdr:row>
      <xdr:rowOff>185420</xdr:rowOff>
    </xdr:from>
    <xdr:to>
      <xdr:col>3</xdr:col>
      <xdr:colOff>127</xdr:colOff>
      <xdr:row>40</xdr:row>
      <xdr:rowOff>185420</xdr:rowOff>
    </xdr:to>
    <xdr:cxnSp macro="_xll.PtreeEvent_ObjectClick">
      <xdr:nvCxnSpPr>
        <xdr:cNvPr id="37" name="PTObj_DBranchHLine_2_3"/>
        <xdr:cNvCxnSpPr/>
      </xdr:nvCxnSpPr>
      <xdr:spPr>
        <a:xfrm>
          <a:off x="3719322" y="7681595"/>
          <a:ext cx="15671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90297</xdr:colOff>
      <xdr:row>36</xdr:row>
      <xdr:rowOff>180339</xdr:rowOff>
    </xdr:from>
    <xdr:to>
      <xdr:col>2</xdr:col>
      <xdr:colOff>242697</xdr:colOff>
      <xdr:row>40</xdr:row>
      <xdr:rowOff>185420</xdr:rowOff>
    </xdr:to>
    <xdr:cxnSp macro="_xll.PtreeEvent_ObjectClick">
      <xdr:nvCxnSpPr>
        <xdr:cNvPr id="36" name="PTObj_DBranchDLine_2_3"/>
        <xdr:cNvCxnSpPr/>
      </xdr:nvCxnSpPr>
      <xdr:spPr>
        <a:xfrm>
          <a:off x="3566922" y="7295514"/>
          <a:ext cx="152400" cy="386081"/>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242697</xdr:colOff>
      <xdr:row>34</xdr:row>
      <xdr:rowOff>185420</xdr:rowOff>
    </xdr:from>
    <xdr:to>
      <xdr:col>3</xdr:col>
      <xdr:colOff>127</xdr:colOff>
      <xdr:row>34</xdr:row>
      <xdr:rowOff>185420</xdr:rowOff>
    </xdr:to>
    <xdr:cxnSp macro="_xll.PtreeEvent_ObjectClick">
      <xdr:nvCxnSpPr>
        <xdr:cNvPr id="29" name="PTObj_DBranchHLine_2_2"/>
        <xdr:cNvCxnSpPr/>
      </xdr:nvCxnSpPr>
      <xdr:spPr>
        <a:xfrm>
          <a:off x="3719322" y="6919595"/>
          <a:ext cx="15671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90297</xdr:colOff>
      <xdr:row>34</xdr:row>
      <xdr:rowOff>185420</xdr:rowOff>
    </xdr:from>
    <xdr:to>
      <xdr:col>2</xdr:col>
      <xdr:colOff>242697</xdr:colOff>
      <xdr:row>36</xdr:row>
      <xdr:rowOff>180339</xdr:rowOff>
    </xdr:to>
    <xdr:cxnSp macro="_xll.PtreeEvent_ObjectClick">
      <xdr:nvCxnSpPr>
        <xdr:cNvPr id="28" name="PTObj_DBranchDLine_2_2"/>
        <xdr:cNvCxnSpPr/>
      </xdr:nvCxnSpPr>
      <xdr:spPr>
        <a:xfrm flipV="1">
          <a:off x="3566922" y="6919595"/>
          <a:ext cx="152400" cy="375919"/>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177800</xdr:colOff>
      <xdr:row>36</xdr:row>
      <xdr:rowOff>185420</xdr:rowOff>
    </xdr:from>
    <xdr:to>
      <xdr:col>2</xdr:col>
      <xdr:colOff>127</xdr:colOff>
      <xdr:row>36</xdr:row>
      <xdr:rowOff>185420</xdr:rowOff>
    </xdr:to>
    <xdr:cxnSp macro="_xll.PtreeEvent_ObjectClick">
      <xdr:nvCxnSpPr>
        <xdr:cNvPr id="6" name="PTObj_DBranchHLine_2_1"/>
        <xdr:cNvCxnSpPr/>
      </xdr:nvCxnSpPr>
      <xdr:spPr>
        <a:xfrm>
          <a:off x="1844675" y="6919595"/>
          <a:ext cx="1632077"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127</xdr:colOff>
      <xdr:row>36</xdr:row>
      <xdr:rowOff>90170</xdr:rowOff>
    </xdr:from>
    <xdr:to>
      <xdr:col>2</xdr:col>
      <xdr:colOff>190627</xdr:colOff>
      <xdr:row>37</xdr:row>
      <xdr:rowOff>90170</xdr:rowOff>
    </xdr:to>
    <xdr:sp macro="_xll.PtreeEvent_ObjectClick" textlink="">
      <xdr:nvSpPr>
        <xdr:cNvPr id="5" name="PTObj_DNode_2_1"/>
        <xdr:cNvSpPr/>
      </xdr:nvSpPr>
      <xdr:spPr>
        <a:xfrm>
          <a:off x="3476752" y="6824345"/>
          <a:ext cx="190500" cy="190500"/>
        </a:xfrm>
        <a:prstGeom prst="rect">
          <a:avLst/>
        </a:prstGeom>
        <a:solidFill>
          <a:srgbClr val="008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xdr:col>
      <xdr:colOff>215900</xdr:colOff>
      <xdr:row>36</xdr:row>
      <xdr:rowOff>95107</xdr:rowOff>
    </xdr:from>
    <xdr:ext cx="557845" cy="180627"/>
    <xdr:sp macro="_xll.PtreeEvent_ObjectClick" textlink="">
      <xdr:nvSpPr>
        <xdr:cNvPr id="7" name="PTObj_DBranchName_2_1"/>
        <xdr:cNvSpPr txBox="1"/>
      </xdr:nvSpPr>
      <xdr:spPr>
        <a:xfrm>
          <a:off x="1882775" y="7210282"/>
          <a:ext cx="557845"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Crop Choice</a:t>
          </a:r>
        </a:p>
      </xdr:txBody>
    </xdr:sp>
    <xdr:clientData/>
  </xdr:oneCellAnchor>
  <xdr:twoCellAnchor editAs="oneCell">
    <xdr:from>
      <xdr:col>3</xdr:col>
      <xdr:colOff>127</xdr:colOff>
      <xdr:row>34</xdr:row>
      <xdr:rowOff>90170</xdr:rowOff>
    </xdr:from>
    <xdr:to>
      <xdr:col>3</xdr:col>
      <xdr:colOff>190627</xdr:colOff>
      <xdr:row>35</xdr:row>
      <xdr:rowOff>90170</xdr:rowOff>
    </xdr:to>
    <xdr:sp macro="_xll.PtreeEvent_ObjectClick" textlink="">
      <xdr:nvSpPr>
        <xdr:cNvPr id="27" name="PTObj_DNode_2_2"/>
        <xdr:cNvSpPr/>
      </xdr:nvSpPr>
      <xdr:spPr>
        <a:xfrm rot="-5400000">
          <a:off x="5286502" y="6824345"/>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280797</xdr:colOff>
      <xdr:row>34</xdr:row>
      <xdr:rowOff>95107</xdr:rowOff>
    </xdr:from>
    <xdr:ext cx="620876" cy="180627"/>
    <xdr:sp macro="_xll.PtreeEvent_ObjectClick" textlink="">
      <xdr:nvSpPr>
        <xdr:cNvPr id="30" name="PTObj_DBranchName_2_2"/>
        <xdr:cNvSpPr txBox="1"/>
      </xdr:nvSpPr>
      <xdr:spPr>
        <a:xfrm>
          <a:off x="3757422" y="6829282"/>
          <a:ext cx="620876"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Spring Wheat</a:t>
          </a:r>
        </a:p>
      </xdr:txBody>
    </xdr:sp>
    <xdr:clientData/>
  </xdr:oneCellAnchor>
  <xdr:twoCellAnchor editAs="oneCell">
    <xdr:from>
      <xdr:col>3</xdr:col>
      <xdr:colOff>127</xdr:colOff>
      <xdr:row>40</xdr:row>
      <xdr:rowOff>90170</xdr:rowOff>
    </xdr:from>
    <xdr:to>
      <xdr:col>3</xdr:col>
      <xdr:colOff>190627</xdr:colOff>
      <xdr:row>41</xdr:row>
      <xdr:rowOff>90170</xdr:rowOff>
    </xdr:to>
    <xdr:sp macro="_xll.PtreeEvent_ObjectClick" textlink="">
      <xdr:nvSpPr>
        <xdr:cNvPr id="35" name="PTObj_DNode_2_3"/>
        <xdr:cNvSpPr/>
      </xdr:nvSpPr>
      <xdr:spPr>
        <a:xfrm>
          <a:off x="5286502" y="7586345"/>
          <a:ext cx="190500" cy="190500"/>
        </a:xfrm>
        <a:prstGeom prst="ellipse">
          <a:avLst/>
        </a:prstGeom>
        <a:solidFill>
          <a:srgbClr val="800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280797</xdr:colOff>
      <xdr:row>40</xdr:row>
      <xdr:rowOff>95107</xdr:rowOff>
    </xdr:from>
    <xdr:ext cx="648190" cy="180627"/>
    <xdr:sp macro="_xll.PtreeEvent_ObjectClick" textlink="">
      <xdr:nvSpPr>
        <xdr:cNvPr id="38" name="PTObj_DBranchName_2_3"/>
        <xdr:cNvSpPr txBox="1"/>
      </xdr:nvSpPr>
      <xdr:spPr>
        <a:xfrm>
          <a:off x="3757422" y="7591282"/>
          <a:ext cx="648190"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Winter Wheat</a:t>
          </a:r>
        </a:p>
      </xdr:txBody>
    </xdr:sp>
    <xdr:clientData/>
  </xdr:oneCellAnchor>
  <xdr:twoCellAnchor editAs="oneCell">
    <xdr:from>
      <xdr:col>4</xdr:col>
      <xdr:colOff>127</xdr:colOff>
      <xdr:row>38</xdr:row>
      <xdr:rowOff>90170</xdr:rowOff>
    </xdr:from>
    <xdr:to>
      <xdr:col>4</xdr:col>
      <xdr:colOff>190627</xdr:colOff>
      <xdr:row>39</xdr:row>
      <xdr:rowOff>90170</xdr:rowOff>
    </xdr:to>
    <xdr:sp macro="_xll.PtreeEvent_ObjectClick" textlink="">
      <xdr:nvSpPr>
        <xdr:cNvPr id="39" name="PTObj_DNode_2_4"/>
        <xdr:cNvSpPr/>
      </xdr:nvSpPr>
      <xdr:spPr>
        <a:xfrm rot="-5400000">
          <a:off x="7096252" y="7586345"/>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38</xdr:row>
      <xdr:rowOff>95107</xdr:rowOff>
    </xdr:from>
    <xdr:ext cx="611386" cy="180627"/>
    <xdr:sp macro="_xll.PtreeEvent_ObjectClick" textlink="">
      <xdr:nvSpPr>
        <xdr:cNvPr id="42" name="PTObj_DBranchName_2_4"/>
        <xdr:cNvSpPr txBox="1"/>
      </xdr:nvSpPr>
      <xdr:spPr>
        <a:xfrm>
          <a:off x="5567172" y="7591282"/>
          <a:ext cx="611386"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No winter kill</a:t>
          </a:r>
        </a:p>
      </xdr:txBody>
    </xdr:sp>
    <xdr:clientData/>
  </xdr:oneCellAnchor>
  <xdr:twoCellAnchor editAs="oneCell">
    <xdr:from>
      <xdr:col>4</xdr:col>
      <xdr:colOff>127</xdr:colOff>
      <xdr:row>42</xdr:row>
      <xdr:rowOff>90170</xdr:rowOff>
    </xdr:from>
    <xdr:to>
      <xdr:col>4</xdr:col>
      <xdr:colOff>190627</xdr:colOff>
      <xdr:row>43</xdr:row>
      <xdr:rowOff>90170</xdr:rowOff>
    </xdr:to>
    <xdr:sp macro="_xll.PtreeEvent_ObjectClick" textlink="">
      <xdr:nvSpPr>
        <xdr:cNvPr id="43" name="PTObj_DNode_2_5"/>
        <xdr:cNvSpPr/>
      </xdr:nvSpPr>
      <xdr:spPr>
        <a:xfrm rot="-5400000">
          <a:off x="7096252" y="8348345"/>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42</xdr:row>
      <xdr:rowOff>95107</xdr:rowOff>
    </xdr:from>
    <xdr:ext cx="485710" cy="180627"/>
    <xdr:sp macro="_xll.PtreeEvent_ObjectClick" textlink="">
      <xdr:nvSpPr>
        <xdr:cNvPr id="46" name="PTObj_DBranchName_2_5"/>
        <xdr:cNvSpPr txBox="1"/>
      </xdr:nvSpPr>
      <xdr:spPr>
        <a:xfrm>
          <a:off x="5567172" y="8353282"/>
          <a:ext cx="485710"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Winter kill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14</xdr:col>
      <xdr:colOff>215900</xdr:colOff>
      <xdr:row>35</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25400</xdr:colOff>
      <xdr:row>35</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14</xdr:col>
      <xdr:colOff>158750</xdr:colOff>
      <xdr:row>35</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25400</xdr:colOff>
      <xdr:row>35</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16</xdr:col>
      <xdr:colOff>82550</xdr:colOff>
      <xdr:row>35</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25400</xdr:colOff>
      <xdr:row>35</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wtravis/@Decision%20Models/Farm%20Adapt/Crop%20Switching/OLD%20Models/Crop_switch_Base_Adam1-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wtravis/@Decision%20Models/Farm%20Adapt/Crop%20Switching/OLD%20Models/Crop_switch_Base_Adam1-2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travis" refreshedDate="42031.54282800926" createdVersion="5" refreshedVersion="5" minRefreshableVersion="3" recordCount="98">
  <cacheSource type="worksheet">
    <worksheetSource ref="A1:D99" sheet="Sheet3" r:id="rId2"/>
  </cacheSource>
  <cacheFields count="4">
    <cacheField name="Year" numFmtId="0">
      <sharedItems containsSemiMixedTypes="0" containsString="0" containsNumber="1" containsInteger="1" minValue="1994" maxValue="2014" count="21">
        <n v="1994"/>
        <n v="1995"/>
        <n v="1996"/>
        <n v="1997"/>
        <n v="1998"/>
        <n v="1999"/>
        <n v="2000"/>
        <n v="2001"/>
        <n v="2002"/>
        <n v="2003"/>
        <n v="2004"/>
        <n v="2005"/>
        <n v="2006"/>
        <n v="2007"/>
        <n v="2008"/>
        <n v="2009"/>
        <n v="2010"/>
        <n v="2011"/>
        <n v="2012"/>
        <n v="2013"/>
        <n v="2014"/>
      </sharedItems>
    </cacheField>
    <cacheField name="County" numFmtId="0">
      <sharedItems/>
    </cacheField>
    <cacheField name="Data Item" numFmtId="0">
      <sharedItems/>
    </cacheField>
    <cacheField name="Value" numFmtId="0">
      <sharedItems containsSemiMixedTypes="0" containsString="0" containsNumber="1" minValue="7" maxValue="48.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travis" refreshedDate="42031.543709606478" createdVersion="5" refreshedVersion="5" minRefreshableVersion="3" recordCount="85">
  <cacheSource type="worksheet">
    <worksheetSource ref="F1:I86" sheet="Sheet3" r:id="rId2"/>
  </cacheSource>
  <cacheFields count="4">
    <cacheField name="Year" numFmtId="0">
      <sharedItems containsSemiMixedTypes="0" containsString="0" containsNumber="1" containsInteger="1" minValue="1994" maxValue="2014" count="20">
        <n v="1994"/>
        <n v="1995"/>
        <n v="1996"/>
        <n v="1997"/>
        <n v="1998"/>
        <n v="1999"/>
        <n v="2000"/>
        <n v="2001"/>
        <n v="2002"/>
        <n v="2003"/>
        <n v="2004"/>
        <n v="2005"/>
        <n v="2006"/>
        <n v="2007"/>
        <n v="2008"/>
        <n v="2009"/>
        <n v="2010"/>
        <n v="2011"/>
        <n v="2012"/>
        <n v="2014"/>
      </sharedItems>
    </cacheField>
    <cacheField name="County" numFmtId="0">
      <sharedItems/>
    </cacheField>
    <cacheField name="Data Item" numFmtId="0">
      <sharedItems/>
    </cacheField>
    <cacheField name="Value" numFmtId="0">
      <sharedItems containsSemiMixedTypes="0" containsString="0" containsNumber="1" minValue="14.8" maxValue="6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
  <r>
    <x v="0"/>
    <s v="BURLEIGH"/>
    <s v="Spring"/>
    <n v="30"/>
  </r>
  <r>
    <x v="0"/>
    <s v="EMMONS"/>
    <s v="Spring"/>
    <n v="28.5"/>
  </r>
  <r>
    <x v="0"/>
    <s v="GRANT"/>
    <s v="Spring"/>
    <n v="26.8"/>
  </r>
  <r>
    <x v="0"/>
    <s v="MORTON"/>
    <s v="Spring"/>
    <n v="28.4"/>
  </r>
  <r>
    <x v="0"/>
    <s v="SIOUX"/>
    <s v="Spring"/>
    <n v="21.9"/>
  </r>
  <r>
    <x v="1"/>
    <s v="BURLEIGH"/>
    <s v="Spring"/>
    <n v="23.1"/>
  </r>
  <r>
    <x v="1"/>
    <s v="EMMONS"/>
    <s v="Spring"/>
    <n v="21.7"/>
  </r>
  <r>
    <x v="1"/>
    <s v="GRANT"/>
    <s v="Spring"/>
    <n v="21.2"/>
  </r>
  <r>
    <x v="1"/>
    <s v="MORTON"/>
    <s v="Spring"/>
    <n v="23.9"/>
  </r>
  <r>
    <x v="1"/>
    <s v="SIOUX"/>
    <s v="Spring"/>
    <n v="17.8"/>
  </r>
  <r>
    <x v="2"/>
    <s v="BURLEIGH"/>
    <s v="Spring"/>
    <n v="27.2"/>
  </r>
  <r>
    <x v="2"/>
    <s v="EMMONS"/>
    <s v="Spring"/>
    <n v="27.8"/>
  </r>
  <r>
    <x v="2"/>
    <s v="GRANT"/>
    <s v="Spring"/>
    <n v="21.5"/>
  </r>
  <r>
    <x v="2"/>
    <s v="MORTON"/>
    <s v="Spring"/>
    <n v="29.6"/>
  </r>
  <r>
    <x v="2"/>
    <s v="SIOUX"/>
    <s v="Spring"/>
    <n v="24"/>
  </r>
  <r>
    <x v="3"/>
    <s v="BURLEIGH"/>
    <s v="Spring"/>
    <n v="18.7"/>
  </r>
  <r>
    <x v="3"/>
    <s v="EMMONS"/>
    <s v="Spring"/>
    <n v="20.7"/>
  </r>
  <r>
    <x v="3"/>
    <s v="GRANT"/>
    <s v="Spring"/>
    <n v="20.7"/>
  </r>
  <r>
    <x v="3"/>
    <s v="MORTON"/>
    <s v="Spring"/>
    <n v="20.7"/>
  </r>
  <r>
    <x v="3"/>
    <s v="SIOUX"/>
    <s v="Spring"/>
    <n v="19.100000000000001"/>
  </r>
  <r>
    <x v="4"/>
    <s v="BURLEIGH"/>
    <s v="Spring"/>
    <n v="23.8"/>
  </r>
  <r>
    <x v="4"/>
    <s v="EMMONS"/>
    <s v="Spring"/>
    <n v="28.9"/>
  </r>
  <r>
    <x v="4"/>
    <s v="GRANT"/>
    <s v="Spring"/>
    <n v="28.7"/>
  </r>
  <r>
    <x v="4"/>
    <s v="MORTON"/>
    <s v="Spring"/>
    <n v="29.8"/>
  </r>
  <r>
    <x v="4"/>
    <s v="SIOUX"/>
    <s v="Spring"/>
    <n v="22.3"/>
  </r>
  <r>
    <x v="5"/>
    <s v="BURLEIGH"/>
    <s v="Spring"/>
    <n v="20.5"/>
  </r>
  <r>
    <x v="5"/>
    <s v="EMMONS"/>
    <s v="Spring"/>
    <n v="24.4"/>
  </r>
  <r>
    <x v="5"/>
    <s v="GRANT"/>
    <s v="Spring"/>
    <n v="22.9"/>
  </r>
  <r>
    <x v="5"/>
    <s v="MORTON"/>
    <s v="Spring"/>
    <n v="21"/>
  </r>
  <r>
    <x v="5"/>
    <s v="SIOUX"/>
    <s v="Spring"/>
    <n v="17.5"/>
  </r>
  <r>
    <x v="6"/>
    <s v="BURLEIGH"/>
    <s v="Spring"/>
    <n v="28.5"/>
  </r>
  <r>
    <x v="6"/>
    <s v="EMMONS"/>
    <s v="Spring"/>
    <n v="30.4"/>
  </r>
  <r>
    <x v="6"/>
    <s v="GRANT"/>
    <s v="Spring"/>
    <n v="34.299999999999997"/>
  </r>
  <r>
    <x v="6"/>
    <s v="MORTON"/>
    <s v="Spring"/>
    <n v="37.1"/>
  </r>
  <r>
    <x v="6"/>
    <s v="SIOUX"/>
    <s v="Spring"/>
    <n v="27.5"/>
  </r>
  <r>
    <x v="7"/>
    <s v="BURLEIGH"/>
    <s v="Spring"/>
    <n v="33.1"/>
  </r>
  <r>
    <x v="7"/>
    <s v="EMMONS"/>
    <s v="Spring"/>
    <n v="35"/>
  </r>
  <r>
    <x v="7"/>
    <s v="GRANT"/>
    <s v="Spring"/>
    <n v="32.9"/>
  </r>
  <r>
    <x v="7"/>
    <s v="MORTON"/>
    <s v="Spring"/>
    <n v="29.8"/>
  </r>
  <r>
    <x v="7"/>
    <s v="SIOUX"/>
    <s v="Spring"/>
    <n v="28.6"/>
  </r>
  <r>
    <x v="8"/>
    <s v="BURLEIGH"/>
    <s v="Spring"/>
    <n v="18"/>
  </r>
  <r>
    <x v="8"/>
    <s v="EMMONS"/>
    <s v="Spring"/>
    <n v="8.5"/>
  </r>
  <r>
    <x v="8"/>
    <s v="GRANT"/>
    <s v="Spring"/>
    <n v="13.2"/>
  </r>
  <r>
    <x v="8"/>
    <s v="MORTON"/>
    <s v="Spring"/>
    <n v="16"/>
  </r>
  <r>
    <x v="8"/>
    <s v="SIOUX"/>
    <s v="Spring"/>
    <n v="7"/>
  </r>
  <r>
    <x v="9"/>
    <s v="BURLEIGH"/>
    <s v="Spring"/>
    <n v="34.9"/>
  </r>
  <r>
    <x v="9"/>
    <s v="EMMONS"/>
    <s v="Spring"/>
    <n v="34.9"/>
  </r>
  <r>
    <x v="9"/>
    <s v="GRANT"/>
    <s v="Spring"/>
    <n v="21.8"/>
  </r>
  <r>
    <x v="9"/>
    <s v="MORTON"/>
    <s v="Spring"/>
    <n v="18.899999999999999"/>
  </r>
  <r>
    <x v="9"/>
    <s v="SIOUX"/>
    <s v="Spring"/>
    <n v="21.7"/>
  </r>
  <r>
    <x v="10"/>
    <s v="BURLEIGH"/>
    <s v="Spring"/>
    <n v="39.799999999999997"/>
  </r>
  <r>
    <x v="10"/>
    <s v="EMMONS"/>
    <s v="Spring"/>
    <n v="36.6"/>
  </r>
  <r>
    <x v="10"/>
    <s v="GRANT"/>
    <s v="Spring"/>
    <n v="19.8"/>
  </r>
  <r>
    <x v="10"/>
    <s v="MORTON"/>
    <s v="Spring"/>
    <n v="25.5"/>
  </r>
  <r>
    <x v="10"/>
    <s v="SIOUX"/>
    <s v="Spring"/>
    <n v="15.9"/>
  </r>
  <r>
    <x v="11"/>
    <s v="BURLEIGH"/>
    <s v="Spring"/>
    <n v="34.1"/>
  </r>
  <r>
    <x v="11"/>
    <s v="EMMONS"/>
    <s v="Spring"/>
    <n v="32.200000000000003"/>
  </r>
  <r>
    <x v="11"/>
    <s v="GRANT"/>
    <s v="Spring"/>
    <n v="21.3"/>
  </r>
  <r>
    <x v="11"/>
    <s v="MORTON"/>
    <s v="Spring"/>
    <n v="25.5"/>
  </r>
  <r>
    <x v="11"/>
    <s v="SIOUX"/>
    <s v="Spring"/>
    <n v="18"/>
  </r>
  <r>
    <x v="12"/>
    <s v="BURLEIGH"/>
    <s v="Spring"/>
    <n v="19.2"/>
  </r>
  <r>
    <x v="12"/>
    <s v="EMMONS"/>
    <s v="Spring"/>
    <n v="13.7"/>
  </r>
  <r>
    <x v="12"/>
    <s v="GRANT"/>
    <s v="Spring"/>
    <n v="8.1"/>
  </r>
  <r>
    <x v="12"/>
    <s v="MORTON"/>
    <s v="Spring"/>
    <n v="12"/>
  </r>
  <r>
    <x v="12"/>
    <s v="SIOUX"/>
    <s v="Spring"/>
    <n v="10.9"/>
  </r>
  <r>
    <x v="13"/>
    <s v="BURLEIGH"/>
    <s v="Spring"/>
    <n v="30.3"/>
  </r>
  <r>
    <x v="13"/>
    <s v="EMMONS"/>
    <s v="Spring"/>
    <n v="37.200000000000003"/>
  </r>
  <r>
    <x v="13"/>
    <s v="GRANT"/>
    <s v="Spring"/>
    <n v="25.3"/>
  </r>
  <r>
    <x v="13"/>
    <s v="MORTON"/>
    <s v="Spring"/>
    <n v="27.3"/>
  </r>
  <r>
    <x v="13"/>
    <s v="SIOUX"/>
    <s v="Spring"/>
    <n v="22.8"/>
  </r>
  <r>
    <x v="14"/>
    <s v="BURLEIGH"/>
    <s v="Spring"/>
    <n v="33.5"/>
  </r>
  <r>
    <x v="14"/>
    <s v="EMMONS"/>
    <s v="Spring"/>
    <n v="31"/>
  </r>
  <r>
    <x v="14"/>
    <s v="GRANT"/>
    <s v="Spring"/>
    <n v="22.5"/>
  </r>
  <r>
    <x v="14"/>
    <s v="MORTON"/>
    <s v="Spring"/>
    <n v="16.5"/>
  </r>
  <r>
    <x v="14"/>
    <s v="SIOUX"/>
    <s v="Spring"/>
    <n v="26"/>
  </r>
  <r>
    <x v="15"/>
    <s v="EMMONS"/>
    <s v="Spring"/>
    <n v="39.5"/>
  </r>
  <r>
    <x v="15"/>
    <s v="GRANT"/>
    <s v="Spring"/>
    <n v="35.5"/>
  </r>
  <r>
    <x v="15"/>
    <s v="MORTON"/>
    <s v="Spring"/>
    <n v="45.5"/>
  </r>
  <r>
    <x v="15"/>
    <s v="OTHER (COMBINED) COUNTIES"/>
    <s v="Spring"/>
    <n v="37.5"/>
  </r>
  <r>
    <x v="16"/>
    <s v="EMMONS"/>
    <s v="Spring"/>
    <n v="37.1"/>
  </r>
  <r>
    <x v="16"/>
    <s v="GRANT"/>
    <s v="Spring"/>
    <n v="31.1"/>
  </r>
  <r>
    <x v="16"/>
    <s v="MORTON"/>
    <s v="Spring"/>
    <n v="35.6"/>
  </r>
  <r>
    <x v="16"/>
    <s v="OTHER (COMBINED) COUNTIES"/>
    <s v="Spring"/>
    <n v="34.299999999999997"/>
  </r>
  <r>
    <x v="17"/>
    <s v="BURLEIGH"/>
    <s v="Spring"/>
    <n v="21.5"/>
  </r>
  <r>
    <x v="17"/>
    <s v="EMMONS"/>
    <s v="Spring"/>
    <n v="30.1"/>
  </r>
  <r>
    <x v="17"/>
    <s v="GRANT"/>
    <s v="Spring"/>
    <n v="17.899999999999999"/>
  </r>
  <r>
    <x v="17"/>
    <s v="MORTON"/>
    <s v="Spring"/>
    <n v="17.5"/>
  </r>
  <r>
    <x v="17"/>
    <s v="SIOUX"/>
    <s v="Spring"/>
    <n v="20.3"/>
  </r>
  <r>
    <x v="18"/>
    <s v="EMMONS"/>
    <s v="Spring"/>
    <n v="42.5"/>
  </r>
  <r>
    <x v="18"/>
    <s v="GRANT"/>
    <s v="Spring"/>
    <n v="33.299999999999997"/>
  </r>
  <r>
    <x v="18"/>
    <s v="MORTON"/>
    <s v="Spring"/>
    <n v="44.3"/>
  </r>
  <r>
    <x v="18"/>
    <s v="OTHER (COMBINED) COUNTIES"/>
    <s v="Spring"/>
    <n v="40.299999999999997"/>
  </r>
  <r>
    <x v="19"/>
    <s v="MORTON"/>
    <s v="Spring"/>
    <n v="43.1"/>
  </r>
  <r>
    <x v="19"/>
    <s v="OTHER (COMBINED) COUNTIES"/>
    <s v="Spring"/>
    <n v="38"/>
  </r>
  <r>
    <x v="20"/>
    <s v="EMMONS"/>
    <s v="Spring"/>
    <n v="48.1"/>
  </r>
  <r>
    <x v="20"/>
    <s v="GRANT"/>
    <s v="Spring"/>
    <n v="37.799999999999997"/>
  </r>
  <r>
    <x v="20"/>
    <s v="MORTON"/>
    <s v="Spring"/>
    <n v="43.2"/>
  </r>
  <r>
    <x v="20"/>
    <s v="OTHER (COMBINED) COUNTIES"/>
    <s v="Spring"/>
    <n v="43.1"/>
  </r>
</pivotCacheRecords>
</file>

<file path=xl/pivotCache/pivotCacheRecords2.xml><?xml version="1.0" encoding="utf-8"?>
<pivotCacheRecords xmlns="http://schemas.openxmlformats.org/spreadsheetml/2006/main" xmlns:r="http://schemas.openxmlformats.org/officeDocument/2006/relationships" count="85">
  <r>
    <x v="0"/>
    <s v="BURLEIGH"/>
    <s v="Winter"/>
    <n v="38"/>
  </r>
  <r>
    <x v="0"/>
    <s v="EMMONS"/>
    <s v="Winter"/>
    <n v="25.6"/>
  </r>
  <r>
    <x v="0"/>
    <s v="GRANT"/>
    <s v="Winter"/>
    <n v="28.7"/>
  </r>
  <r>
    <x v="1"/>
    <s v="BURLEIGH"/>
    <s v="Winter"/>
    <n v="30"/>
  </r>
  <r>
    <x v="1"/>
    <s v="EMMONS"/>
    <s v="Winter"/>
    <n v="35"/>
  </r>
  <r>
    <x v="1"/>
    <s v="GRANT"/>
    <s v="Winter"/>
    <n v="32"/>
  </r>
  <r>
    <x v="1"/>
    <s v="MORTON"/>
    <s v="Winter"/>
    <n v="30"/>
  </r>
  <r>
    <x v="1"/>
    <s v="SIOUX"/>
    <s v="Winter"/>
    <n v="31.7"/>
  </r>
  <r>
    <x v="2"/>
    <s v="BURLEIGH"/>
    <s v="Winter"/>
    <n v="26"/>
  </r>
  <r>
    <x v="2"/>
    <s v="EMMONS"/>
    <s v="Winter"/>
    <n v="29.4"/>
  </r>
  <r>
    <x v="2"/>
    <s v="GRANT"/>
    <s v="Winter"/>
    <n v="28.6"/>
  </r>
  <r>
    <x v="2"/>
    <s v="MORTON"/>
    <s v="Winter"/>
    <n v="25"/>
  </r>
  <r>
    <x v="2"/>
    <s v="SIOUX"/>
    <s v="Winter"/>
    <n v="28"/>
  </r>
  <r>
    <x v="3"/>
    <s v="EMMONS"/>
    <s v="Winter"/>
    <n v="23.1"/>
  </r>
  <r>
    <x v="3"/>
    <s v="GRANT"/>
    <s v="Winter"/>
    <n v="21.2"/>
  </r>
  <r>
    <x v="3"/>
    <s v="OTHER (COMBINED) COUNTIES"/>
    <s v="Winter"/>
    <n v="26.3"/>
  </r>
  <r>
    <x v="3"/>
    <s v="SIOUX"/>
    <s v="Winter"/>
    <n v="18"/>
  </r>
  <r>
    <x v="4"/>
    <s v="BURLEIGH"/>
    <s v="Winter"/>
    <n v="34.299999999999997"/>
  </r>
  <r>
    <x v="4"/>
    <s v="EMMONS"/>
    <s v="Winter"/>
    <n v="29"/>
  </r>
  <r>
    <x v="4"/>
    <s v="GRANT"/>
    <s v="Winter"/>
    <n v="36.9"/>
  </r>
  <r>
    <x v="4"/>
    <s v="MORTON"/>
    <s v="Winter"/>
    <n v="35.299999999999997"/>
  </r>
  <r>
    <x v="4"/>
    <s v="SIOUX"/>
    <s v="Winter"/>
    <n v="23.1"/>
  </r>
  <r>
    <x v="5"/>
    <s v="EMMONS"/>
    <s v="Winter"/>
    <n v="47.8"/>
  </r>
  <r>
    <x v="5"/>
    <s v="GRANT"/>
    <s v="Winter"/>
    <n v="40.299999999999997"/>
  </r>
  <r>
    <x v="5"/>
    <s v="OTHER (COMBINED) COUNTIES"/>
    <s v="Winter"/>
    <n v="37"/>
  </r>
  <r>
    <x v="5"/>
    <s v="SIOUX"/>
    <s v="Winter"/>
    <n v="40.299999999999997"/>
  </r>
  <r>
    <x v="6"/>
    <s v="BURLEIGH"/>
    <s v="Winter"/>
    <n v="40.5"/>
  </r>
  <r>
    <x v="6"/>
    <s v="EMMONS"/>
    <s v="Winter"/>
    <n v="51.4"/>
  </r>
  <r>
    <x v="6"/>
    <s v="GRANT"/>
    <s v="Winter"/>
    <n v="38.200000000000003"/>
  </r>
  <r>
    <x v="6"/>
    <s v="MORTON"/>
    <s v="Winter"/>
    <n v="45.3"/>
  </r>
  <r>
    <x v="6"/>
    <s v="SIOUX"/>
    <s v="Winter"/>
    <n v="40.299999999999997"/>
  </r>
  <r>
    <x v="7"/>
    <s v="BURLEIGH"/>
    <s v="Winter"/>
    <n v="32.1"/>
  </r>
  <r>
    <x v="7"/>
    <s v="EMMONS"/>
    <s v="Winter"/>
    <n v="47.5"/>
  </r>
  <r>
    <x v="7"/>
    <s v="GRANT"/>
    <s v="Winter"/>
    <n v="35.299999999999997"/>
  </r>
  <r>
    <x v="7"/>
    <s v="MORTON"/>
    <s v="Winter"/>
    <n v="25.6"/>
  </r>
  <r>
    <x v="7"/>
    <s v="SIOUX"/>
    <s v="Winter"/>
    <n v="25.8"/>
  </r>
  <r>
    <x v="8"/>
    <s v="BURLEIGH"/>
    <s v="Winter"/>
    <n v="21.7"/>
  </r>
  <r>
    <x v="8"/>
    <s v="EMMONS"/>
    <s v="Winter"/>
    <n v="17.5"/>
  </r>
  <r>
    <x v="8"/>
    <s v="GRANT"/>
    <s v="Winter"/>
    <n v="18.600000000000001"/>
  </r>
  <r>
    <x v="8"/>
    <s v="MORTON"/>
    <s v="Winter"/>
    <n v="20"/>
  </r>
  <r>
    <x v="8"/>
    <s v="SIOUX"/>
    <s v="Winter"/>
    <n v="20"/>
  </r>
  <r>
    <x v="9"/>
    <s v="BURLEIGH"/>
    <s v="Winter"/>
    <n v="46.7"/>
  </r>
  <r>
    <x v="9"/>
    <s v="EMMONS"/>
    <s v="Winter"/>
    <n v="53.2"/>
  </r>
  <r>
    <x v="9"/>
    <s v="GRANT"/>
    <s v="Winter"/>
    <n v="35.5"/>
  </r>
  <r>
    <x v="9"/>
    <s v="MORTON"/>
    <s v="Winter"/>
    <n v="35.4"/>
  </r>
  <r>
    <x v="9"/>
    <s v="SIOUX"/>
    <s v="Winter"/>
    <n v="29"/>
  </r>
  <r>
    <x v="10"/>
    <s v="BURLEIGH"/>
    <s v="Winter"/>
    <n v="58.8"/>
  </r>
  <r>
    <x v="10"/>
    <s v="EMMONS"/>
    <s v="Winter"/>
    <n v="47.5"/>
  </r>
  <r>
    <x v="10"/>
    <s v="GRANT"/>
    <s v="Winter"/>
    <n v="23"/>
  </r>
  <r>
    <x v="10"/>
    <s v="MORTON"/>
    <s v="Winter"/>
    <n v="28.5"/>
  </r>
  <r>
    <x v="10"/>
    <s v="SIOUX"/>
    <s v="Winter"/>
    <n v="14.8"/>
  </r>
  <r>
    <x v="11"/>
    <s v="BURLEIGH"/>
    <s v="Winter"/>
    <n v="34.700000000000003"/>
  </r>
  <r>
    <x v="11"/>
    <s v="EMMONS"/>
    <s v="Winter"/>
    <n v="36.1"/>
  </r>
  <r>
    <x v="11"/>
    <s v="GRANT"/>
    <s v="Winter"/>
    <n v="32.799999999999997"/>
  </r>
  <r>
    <x v="11"/>
    <s v="MORTON"/>
    <s v="Winter"/>
    <n v="40"/>
  </r>
  <r>
    <x v="11"/>
    <s v="SIOUX"/>
    <s v="Winter"/>
    <n v="30.3"/>
  </r>
  <r>
    <x v="12"/>
    <s v="BURLEIGH"/>
    <s v="Winter"/>
    <n v="30"/>
  </r>
  <r>
    <x v="12"/>
    <s v="EMMONS"/>
    <s v="Winter"/>
    <n v="19.8"/>
  </r>
  <r>
    <x v="12"/>
    <s v="GRANT"/>
    <s v="Winter"/>
    <n v="19.600000000000001"/>
  </r>
  <r>
    <x v="12"/>
    <s v="OTHER (COMBINED) COUNTIES"/>
    <s v="Winter"/>
    <n v="23.1"/>
  </r>
  <r>
    <x v="13"/>
    <s v="BURLEIGH"/>
    <s v="Winter"/>
    <n v="63.2"/>
  </r>
  <r>
    <x v="13"/>
    <s v="EMMONS"/>
    <s v="Winter"/>
    <n v="62.3"/>
  </r>
  <r>
    <x v="13"/>
    <s v="GRANT"/>
    <s v="Winter"/>
    <n v="45.9"/>
  </r>
  <r>
    <x v="13"/>
    <s v="MORTON"/>
    <s v="Winter"/>
    <n v="41.3"/>
  </r>
  <r>
    <x v="13"/>
    <s v="SIOUX"/>
    <s v="Winter"/>
    <n v="31.3"/>
  </r>
  <r>
    <x v="14"/>
    <s v="EMMONS"/>
    <s v="Winter"/>
    <n v="41.5"/>
  </r>
  <r>
    <x v="14"/>
    <s v="GRANT"/>
    <s v="Winter"/>
    <n v="36"/>
  </r>
  <r>
    <x v="14"/>
    <s v="MORTON"/>
    <s v="Winter"/>
    <n v="21.5"/>
  </r>
  <r>
    <x v="14"/>
    <s v="OTHER (COMBINED) COUNTIES"/>
    <s v="Winter"/>
    <n v="45.5"/>
  </r>
  <r>
    <x v="15"/>
    <s v="BURLEIGH"/>
    <s v="Winter"/>
    <n v="50"/>
  </r>
  <r>
    <x v="15"/>
    <s v="GRANT"/>
    <s v="Winter"/>
    <n v="36"/>
  </r>
  <r>
    <x v="15"/>
    <s v="OTHER (COMBINED) COUNTIES"/>
    <s v="Winter"/>
    <n v="40.5"/>
  </r>
  <r>
    <x v="16"/>
    <s v="BURLEIGH"/>
    <s v="Winter"/>
    <n v="58.6"/>
  </r>
  <r>
    <x v="16"/>
    <s v="EMMONS"/>
    <s v="Winter"/>
    <n v="54.8"/>
  </r>
  <r>
    <x v="16"/>
    <s v="OTHER (COMBINED) COUNTIES"/>
    <s v="Winter"/>
    <n v="46"/>
  </r>
  <r>
    <x v="17"/>
    <s v="BURLEIGH"/>
    <s v="Winter"/>
    <n v="45.5"/>
  </r>
  <r>
    <x v="17"/>
    <s v="EMMONS"/>
    <s v="Winter"/>
    <n v="32.6"/>
  </r>
  <r>
    <x v="17"/>
    <s v="GRANT"/>
    <s v="Winter"/>
    <n v="20.8"/>
  </r>
  <r>
    <x v="17"/>
    <s v="MORTON"/>
    <s v="Winter"/>
    <n v="23.9"/>
  </r>
  <r>
    <x v="17"/>
    <s v="SIOUX"/>
    <s v="Winter"/>
    <n v="22.8"/>
  </r>
  <r>
    <x v="18"/>
    <s v="BURLEIGH"/>
    <s v="Winter"/>
    <n v="56.2"/>
  </r>
  <r>
    <x v="18"/>
    <s v="EMMONS"/>
    <s v="Winter"/>
    <n v="47.8"/>
  </r>
  <r>
    <x v="18"/>
    <s v="GRANT"/>
    <s v="Winter"/>
    <n v="40.299999999999997"/>
  </r>
  <r>
    <x v="18"/>
    <s v="OTHER (COMBINED) COUNTIES"/>
    <s v="Winter"/>
    <n v="49.4"/>
  </r>
  <r>
    <x v="19"/>
    <s v="OTHER (COMBINED) COUNTIES"/>
    <s v="Winter"/>
    <n v="4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25" firstHeaderRow="1" firstDataRow="1" firstDataCol="1"/>
  <pivotFields count="4">
    <pivotField axis="axisRow" showAll="0">
      <items count="22">
        <item x="0"/>
        <item x="1"/>
        <item x="2"/>
        <item x="3"/>
        <item x="4"/>
        <item x="5"/>
        <item x="6"/>
        <item x="7"/>
        <item x="8"/>
        <item x="9"/>
        <item x="10"/>
        <item x="11"/>
        <item x="12"/>
        <item x="13"/>
        <item x="14"/>
        <item x="15"/>
        <item x="16"/>
        <item x="17"/>
        <item x="18"/>
        <item x="19"/>
        <item x="20"/>
        <item t="default"/>
      </items>
    </pivotField>
    <pivotField showAll="0"/>
    <pivotField showAll="0"/>
    <pivotField dataField="1"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Average of Value" fld="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24" firstHeaderRow="1" firstDataRow="1" firstDataCol="1"/>
  <pivotFields count="4">
    <pivotField axis="axisRow" showAll="0">
      <items count="21">
        <item x="0"/>
        <item x="1"/>
        <item x="2"/>
        <item x="3"/>
        <item x="4"/>
        <item x="5"/>
        <item x="6"/>
        <item x="7"/>
        <item x="8"/>
        <item x="9"/>
        <item x="10"/>
        <item x="11"/>
        <item x="12"/>
        <item x="13"/>
        <item x="14"/>
        <item x="15"/>
        <item x="16"/>
        <item x="17"/>
        <item x="18"/>
        <item x="19"/>
        <item t="default"/>
      </items>
    </pivotField>
    <pivotField showAll="0"/>
    <pivotField showAll="0"/>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Average of Value" fld="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4"/>
  <sheetViews>
    <sheetView workbookViewId="0"/>
  </sheetViews>
  <sheetFormatPr defaultRowHeight="15" x14ac:dyDescent="0.25"/>
  <cols>
    <col min="1" max="26" width="18.7109375" customWidth="1"/>
  </cols>
  <sheetData>
    <row r="1" spans="1:98" x14ac:dyDescent="0.25">
      <c r="A1" t="s">
        <v>7</v>
      </c>
      <c r="B1" t="s">
        <v>14</v>
      </c>
      <c r="C1" t="s">
        <v>11</v>
      </c>
      <c r="D1" t="s">
        <v>12</v>
      </c>
      <c r="E1" t="s">
        <v>9</v>
      </c>
      <c r="F1" t="s">
        <v>10</v>
      </c>
      <c r="G1" t="s">
        <v>26</v>
      </c>
      <c r="H1" t="s">
        <v>17</v>
      </c>
      <c r="I1" t="s">
        <v>18</v>
      </c>
      <c r="J1" t="s">
        <v>19</v>
      </c>
      <c r="K1" t="s">
        <v>20</v>
      </c>
      <c r="L1" t="s">
        <v>15</v>
      </c>
      <c r="M1" t="s">
        <v>21</v>
      </c>
      <c r="N1" t="s">
        <v>23</v>
      </c>
      <c r="O1" t="s">
        <v>27</v>
      </c>
      <c r="P1" t="s">
        <v>29</v>
      </c>
      <c r="Q1" t="s">
        <v>28</v>
      </c>
      <c r="R1" t="s">
        <v>8</v>
      </c>
      <c r="S1" t="s">
        <v>13</v>
      </c>
      <c r="Y1" t="s">
        <v>22</v>
      </c>
      <c r="Z1" t="s">
        <v>24</v>
      </c>
      <c r="AA1" t="s">
        <v>16</v>
      </c>
      <c r="AB1" t="s">
        <v>25</v>
      </c>
    </row>
    <row r="2" spans="1:98" x14ac:dyDescent="0.25">
      <c r="E2" s="56" t="e">
        <f>#REF!</f>
        <v>#REF!</v>
      </c>
      <c r="S2">
        <v>10</v>
      </c>
    </row>
    <row r="3" spans="1:98" x14ac:dyDescent="0.25">
      <c r="A3" t="s">
        <v>5</v>
      </c>
      <c r="B3">
        <v>2</v>
      </c>
      <c r="C3" t="s">
        <v>6</v>
      </c>
    </row>
    <row r="4" spans="1:98" x14ac:dyDescent="0.25">
      <c r="A4" t="s">
        <v>7</v>
      </c>
      <c r="B4" t="s">
        <v>14</v>
      </c>
      <c r="C4" t="s">
        <v>11</v>
      </c>
      <c r="D4" t="s">
        <v>12</v>
      </c>
      <c r="E4" t="s">
        <v>9</v>
      </c>
      <c r="F4" t="s">
        <v>10</v>
      </c>
      <c r="G4" t="s">
        <v>26</v>
      </c>
      <c r="H4" t="s">
        <v>17</v>
      </c>
      <c r="I4" t="s">
        <v>18</v>
      </c>
      <c r="J4" t="s">
        <v>19</v>
      </c>
      <c r="K4" t="s">
        <v>20</v>
      </c>
      <c r="L4" t="s">
        <v>15</v>
      </c>
      <c r="M4" t="s">
        <v>21</v>
      </c>
      <c r="N4" t="s">
        <v>23</v>
      </c>
      <c r="O4" t="s">
        <v>27</v>
      </c>
      <c r="P4" t="s">
        <v>29</v>
      </c>
      <c r="Q4" t="s">
        <v>28</v>
      </c>
      <c r="R4" t="s">
        <v>8</v>
      </c>
      <c r="S4" t="s">
        <v>13</v>
      </c>
      <c r="Y4" t="s">
        <v>22</v>
      </c>
      <c r="Z4" t="s">
        <v>24</v>
      </c>
      <c r="AA4" t="s">
        <v>16</v>
      </c>
      <c r="AB4" t="s">
        <v>25</v>
      </c>
    </row>
    <row r="5" spans="1:98" x14ac:dyDescent="0.25">
      <c r="A5">
        <v>1</v>
      </c>
      <c r="B5" t="b">
        <v>1</v>
      </c>
      <c r="C5">
        <v>0</v>
      </c>
      <c r="D5" t="s">
        <v>337</v>
      </c>
      <c r="E5" s="6" t="e">
        <f>#REF!</f>
        <v>#REF!</v>
      </c>
      <c r="F5" t="s">
        <v>336</v>
      </c>
      <c r="G5" t="s">
        <v>340</v>
      </c>
      <c r="H5" s="7" t="s">
        <v>30</v>
      </c>
      <c r="I5" s="7" t="s">
        <v>30</v>
      </c>
      <c r="J5" s="7" t="s">
        <v>339</v>
      </c>
      <c r="K5" s="7" t="s">
        <v>280</v>
      </c>
      <c r="L5" s="7" t="s">
        <v>72</v>
      </c>
      <c r="M5">
        <v>8</v>
      </c>
      <c r="N5" t="b">
        <v>1</v>
      </c>
      <c r="O5" t="b">
        <v>0</v>
      </c>
      <c r="P5">
        <v>1</v>
      </c>
      <c r="Q5">
        <v>0</v>
      </c>
      <c r="R5">
        <v>1</v>
      </c>
      <c r="S5">
        <v>0</v>
      </c>
      <c r="T5" t="s">
        <v>338</v>
      </c>
      <c r="U5" s="7" t="s">
        <v>72</v>
      </c>
      <c r="V5">
        <v>6.2</v>
      </c>
      <c r="W5">
        <v>0</v>
      </c>
      <c r="X5">
        <v>0</v>
      </c>
      <c r="Y5">
        <v>0</v>
      </c>
      <c r="Z5">
        <v>2</v>
      </c>
      <c r="AA5" t="b">
        <v>1</v>
      </c>
      <c r="AB5" s="7" t="s">
        <v>32</v>
      </c>
      <c r="AC5" s="7" t="s">
        <v>341</v>
      </c>
      <c r="AD5" s="7" t="s">
        <v>342</v>
      </c>
      <c r="AE5" s="7" t="s">
        <v>343</v>
      </c>
      <c r="AF5" s="7" t="s">
        <v>344</v>
      </c>
      <c r="AG5" s="7" t="s">
        <v>345</v>
      </c>
      <c r="AH5" s="7" t="s">
        <v>346</v>
      </c>
      <c r="AI5" s="7" t="s">
        <v>347</v>
      </c>
      <c r="AJ5" s="7" t="s">
        <v>348</v>
      </c>
      <c r="AK5" s="7" t="s">
        <v>59</v>
      </c>
      <c r="AL5" s="7" t="s">
        <v>143</v>
      </c>
      <c r="AM5" s="7" t="s">
        <v>31</v>
      </c>
      <c r="AN5" s="7" t="s">
        <v>63</v>
      </c>
      <c r="AO5" s="7" t="s">
        <v>64</v>
      </c>
      <c r="AP5" s="7" t="s">
        <v>65</v>
      </c>
      <c r="AQ5" s="7" t="s">
        <v>66</v>
      </c>
      <c r="AR5" s="7" t="s">
        <v>67</v>
      </c>
      <c r="AS5" s="7" t="s">
        <v>68</v>
      </c>
      <c r="AT5" s="7" t="s">
        <v>69</v>
      </c>
      <c r="AU5" s="7" t="s">
        <v>70</v>
      </c>
      <c r="AV5" s="7" t="s">
        <v>71</v>
      </c>
      <c r="BB5" s="7" t="s">
        <v>349</v>
      </c>
      <c r="BC5" s="7" t="s">
        <v>350</v>
      </c>
      <c r="BD5" s="7" t="s">
        <v>351</v>
      </c>
      <c r="BE5" s="7" t="s">
        <v>352</v>
      </c>
      <c r="BF5" s="7" t="s">
        <v>353</v>
      </c>
      <c r="BG5" s="7" t="s">
        <v>354</v>
      </c>
      <c r="BH5" s="7" t="s">
        <v>355</v>
      </c>
      <c r="BI5" s="7" t="s">
        <v>356</v>
      </c>
      <c r="BJ5" s="7" t="s">
        <v>151</v>
      </c>
      <c r="BK5" s="7" t="s">
        <v>152</v>
      </c>
      <c r="BL5" s="7" t="s">
        <v>153</v>
      </c>
      <c r="BM5" s="7" t="s">
        <v>72</v>
      </c>
      <c r="BN5" s="7" t="s">
        <v>73</v>
      </c>
      <c r="BO5" s="7" t="s">
        <v>74</v>
      </c>
      <c r="BP5" s="7" t="s">
        <v>75</v>
      </c>
      <c r="BQ5" s="7" t="s">
        <v>76</v>
      </c>
      <c r="BR5" s="7" t="s">
        <v>77</v>
      </c>
      <c r="BS5" s="7" t="s">
        <v>78</v>
      </c>
      <c r="BT5" s="7" t="s">
        <v>79</v>
      </c>
      <c r="BU5" s="7" t="s">
        <v>80</v>
      </c>
      <c r="CA5" t="s">
        <v>357</v>
      </c>
      <c r="CB5" t="s">
        <v>358</v>
      </c>
      <c r="CC5" t="s">
        <v>359</v>
      </c>
      <c r="CD5" t="s">
        <v>360</v>
      </c>
      <c r="CE5" t="s">
        <v>361</v>
      </c>
      <c r="CF5" t="s">
        <v>362</v>
      </c>
      <c r="CG5" t="s">
        <v>363</v>
      </c>
      <c r="CH5" t="s">
        <v>45</v>
      </c>
      <c r="CI5" t="s">
        <v>162</v>
      </c>
      <c r="CJ5" t="s">
        <v>163</v>
      </c>
      <c r="CK5" t="s">
        <v>164</v>
      </c>
      <c r="CL5" t="s">
        <v>37</v>
      </c>
      <c r="CM5" t="s">
        <v>38</v>
      </c>
      <c r="CN5" t="s">
        <v>39</v>
      </c>
      <c r="CO5" t="s">
        <v>40</v>
      </c>
      <c r="CP5" t="s">
        <v>41</v>
      </c>
      <c r="CQ5" t="s">
        <v>42</v>
      </c>
      <c r="CR5" t="s">
        <v>43</v>
      </c>
      <c r="CS5" t="s">
        <v>44</v>
      </c>
      <c r="CT5" t="s">
        <v>45</v>
      </c>
    </row>
    <row r="6" spans="1:98" x14ac:dyDescent="0.25">
      <c r="A6">
        <v>2</v>
      </c>
      <c r="B6" t="b">
        <v>0</v>
      </c>
      <c r="C6">
        <v>0</v>
      </c>
      <c r="D6" t="s">
        <v>337</v>
      </c>
      <c r="E6" s="5" t="e">
        <f>#REF!</f>
        <v>#REF!</v>
      </c>
      <c r="F6" t="s">
        <v>364</v>
      </c>
      <c r="G6" t="s">
        <v>367</v>
      </c>
      <c r="H6" s="7" t="s">
        <v>30</v>
      </c>
      <c r="I6" s="7" t="s">
        <v>30</v>
      </c>
      <c r="J6" s="7" t="s">
        <v>339</v>
      </c>
      <c r="K6" s="7" t="s">
        <v>280</v>
      </c>
      <c r="L6" s="7" t="s">
        <v>366</v>
      </c>
      <c r="M6">
        <v>8</v>
      </c>
      <c r="N6" t="b">
        <v>1</v>
      </c>
      <c r="O6" t="b">
        <v>0</v>
      </c>
      <c r="P6">
        <v>1</v>
      </c>
      <c r="Q6">
        <v>0</v>
      </c>
      <c r="R6">
        <v>1</v>
      </c>
      <c r="S6">
        <v>0</v>
      </c>
      <c r="T6" t="s">
        <v>365</v>
      </c>
      <c r="U6" s="7" t="s">
        <v>366</v>
      </c>
      <c r="V6">
        <v>5.5</v>
      </c>
      <c r="W6">
        <v>0</v>
      </c>
      <c r="X6">
        <v>0</v>
      </c>
      <c r="Y6">
        <v>0</v>
      </c>
      <c r="Z6">
        <v>2</v>
      </c>
      <c r="AA6" t="b">
        <v>1</v>
      </c>
      <c r="AC6" s="7" t="s">
        <v>368</v>
      </c>
      <c r="AD6" s="7" t="s">
        <v>369</v>
      </c>
      <c r="AE6" s="7" t="s">
        <v>370</v>
      </c>
      <c r="AF6" s="7" t="s">
        <v>371</v>
      </c>
      <c r="AG6" s="7" t="s">
        <v>372</v>
      </c>
      <c r="AH6" s="7" t="s">
        <v>373</v>
      </c>
      <c r="AI6" s="7" t="s">
        <v>374</v>
      </c>
      <c r="AJ6" s="7" t="s">
        <v>375</v>
      </c>
      <c r="AK6" s="7" t="s">
        <v>214</v>
      </c>
      <c r="AL6" s="7" t="s">
        <v>215</v>
      </c>
      <c r="AM6" s="7" t="s">
        <v>216</v>
      </c>
      <c r="AN6" s="7" t="s">
        <v>217</v>
      </c>
      <c r="AO6" s="7" t="s">
        <v>218</v>
      </c>
      <c r="AP6" s="7" t="s">
        <v>219</v>
      </c>
      <c r="AQ6" s="7" t="s">
        <v>220</v>
      </c>
      <c r="AR6" s="7" t="s">
        <v>221</v>
      </c>
      <c r="AS6" s="7" t="s">
        <v>222</v>
      </c>
      <c r="AT6" s="7" t="s">
        <v>223</v>
      </c>
      <c r="AU6" s="7" t="s">
        <v>224</v>
      </c>
      <c r="AV6" s="7" t="s">
        <v>31</v>
      </c>
      <c r="BB6" s="7" t="s">
        <v>300</v>
      </c>
      <c r="BC6" s="7" t="s">
        <v>376</v>
      </c>
      <c r="BD6" s="7" t="s">
        <v>377</v>
      </c>
      <c r="BE6" s="7" t="s">
        <v>378</v>
      </c>
      <c r="BF6" s="7" t="s">
        <v>379</v>
      </c>
      <c r="BG6" s="7" t="s">
        <v>380</v>
      </c>
      <c r="BH6" s="7" t="s">
        <v>381</v>
      </c>
      <c r="BI6" s="7" t="s">
        <v>382</v>
      </c>
      <c r="BJ6" s="7" t="s">
        <v>225</v>
      </c>
      <c r="BK6" s="7" t="s">
        <v>226</v>
      </c>
      <c r="BL6" s="7" t="s">
        <v>227</v>
      </c>
      <c r="BM6" s="7" t="s">
        <v>228</v>
      </c>
      <c r="BN6" s="7" t="s">
        <v>229</v>
      </c>
      <c r="BO6" s="7" t="s">
        <v>230</v>
      </c>
      <c r="BP6" s="7" t="s">
        <v>231</v>
      </c>
      <c r="BQ6" s="7" t="s">
        <v>232</v>
      </c>
      <c r="BR6" s="7" t="s">
        <v>233</v>
      </c>
      <c r="BS6" s="7" t="s">
        <v>234</v>
      </c>
      <c r="BT6" s="7" t="s">
        <v>235</v>
      </c>
      <c r="BU6" s="7" t="s">
        <v>236</v>
      </c>
      <c r="CA6" t="s">
        <v>357</v>
      </c>
      <c r="CB6" t="s">
        <v>358</v>
      </c>
      <c r="CC6" t="s">
        <v>359</v>
      </c>
      <c r="CD6" t="s">
        <v>360</v>
      </c>
      <c r="CE6" t="s">
        <v>361</v>
      </c>
      <c r="CF6" t="s">
        <v>362</v>
      </c>
      <c r="CG6" t="s">
        <v>363</v>
      </c>
      <c r="CH6" t="s">
        <v>45</v>
      </c>
      <c r="CI6" t="s">
        <v>237</v>
      </c>
      <c r="CJ6" t="s">
        <v>238</v>
      </c>
      <c r="CK6" t="s">
        <v>239</v>
      </c>
      <c r="CL6" t="s">
        <v>240</v>
      </c>
      <c r="CM6" t="s">
        <v>241</v>
      </c>
      <c r="CN6" t="s">
        <v>242</v>
      </c>
      <c r="CO6" t="s">
        <v>243</v>
      </c>
      <c r="CP6" t="s">
        <v>244</v>
      </c>
      <c r="CQ6" t="s">
        <v>245</v>
      </c>
      <c r="CR6" t="s">
        <v>246</v>
      </c>
      <c r="CS6" t="s">
        <v>247</v>
      </c>
      <c r="CT6" t="s">
        <v>164</v>
      </c>
    </row>
    <row r="7" spans="1:98" x14ac:dyDescent="0.25">
      <c r="A7">
        <v>3</v>
      </c>
      <c r="B7" t="b">
        <v>1</v>
      </c>
      <c r="C7">
        <v>0</v>
      </c>
      <c r="D7" t="s">
        <v>106</v>
      </c>
      <c r="E7" s="8" t="e">
        <f>#REF!</f>
        <v>#REF!</v>
      </c>
      <c r="F7" t="s">
        <v>81</v>
      </c>
      <c r="G7" t="s">
        <v>250</v>
      </c>
      <c r="H7" s="7" t="s">
        <v>30</v>
      </c>
      <c r="I7" s="7" t="s">
        <v>30</v>
      </c>
      <c r="J7" s="7" t="s">
        <v>248</v>
      </c>
      <c r="K7" s="7" t="s">
        <v>249</v>
      </c>
      <c r="L7" s="7" t="s">
        <v>82</v>
      </c>
      <c r="M7">
        <v>15</v>
      </c>
      <c r="N7" t="b">
        <v>1</v>
      </c>
      <c r="O7" t="b">
        <v>0</v>
      </c>
      <c r="P7">
        <v>1</v>
      </c>
      <c r="Q7">
        <v>0</v>
      </c>
      <c r="R7">
        <v>1</v>
      </c>
      <c r="S7">
        <v>0</v>
      </c>
      <c r="T7" t="s">
        <v>104</v>
      </c>
      <c r="U7" s="7" t="s">
        <v>46</v>
      </c>
      <c r="V7">
        <v>0.5</v>
      </c>
      <c r="W7">
        <v>0</v>
      </c>
      <c r="X7">
        <v>0</v>
      </c>
      <c r="Y7">
        <v>0</v>
      </c>
      <c r="Z7">
        <v>3</v>
      </c>
      <c r="AA7" t="b">
        <v>1</v>
      </c>
      <c r="AC7" s="7" t="s">
        <v>30</v>
      </c>
      <c r="AD7" s="7" t="s">
        <v>30</v>
      </c>
      <c r="AE7" s="7" t="s">
        <v>30</v>
      </c>
      <c r="AF7" s="7" t="s">
        <v>30</v>
      </c>
      <c r="AG7" s="7" t="s">
        <v>30</v>
      </c>
      <c r="AH7" s="7" t="s">
        <v>30</v>
      </c>
      <c r="AI7" s="7" t="s">
        <v>30</v>
      </c>
      <c r="AJ7" s="7" t="s">
        <v>30</v>
      </c>
      <c r="AK7" s="7" t="s">
        <v>30</v>
      </c>
      <c r="AL7" s="7" t="s">
        <v>30</v>
      </c>
      <c r="AM7" s="7" t="s">
        <v>30</v>
      </c>
      <c r="AN7" s="7" t="s">
        <v>30</v>
      </c>
      <c r="AO7" s="7" t="s">
        <v>30</v>
      </c>
      <c r="AP7" s="7" t="s">
        <v>30</v>
      </c>
      <c r="AQ7" s="7" t="s">
        <v>30</v>
      </c>
      <c r="BB7" s="7" t="s">
        <v>31</v>
      </c>
      <c r="BC7" s="7" t="s">
        <v>251</v>
      </c>
      <c r="BD7" s="7" t="s">
        <v>252</v>
      </c>
      <c r="BE7" s="7" t="s">
        <v>253</v>
      </c>
      <c r="BF7" s="7" t="s">
        <v>254</v>
      </c>
      <c r="BG7" s="7" t="s">
        <v>255</v>
      </c>
      <c r="BH7" s="7" t="s">
        <v>256</v>
      </c>
      <c r="BI7" s="7" t="s">
        <v>66</v>
      </c>
      <c r="BJ7" s="7" t="s">
        <v>257</v>
      </c>
      <c r="BK7" s="7" t="s">
        <v>258</v>
      </c>
      <c r="BL7" s="7" t="s">
        <v>259</v>
      </c>
      <c r="BM7" s="7" t="s">
        <v>260</v>
      </c>
      <c r="BN7" s="7" t="s">
        <v>261</v>
      </c>
      <c r="BO7" s="7" t="s">
        <v>262</v>
      </c>
      <c r="BP7" s="7" t="s">
        <v>82</v>
      </c>
      <c r="CA7" t="s">
        <v>263</v>
      </c>
      <c r="CB7" t="s">
        <v>264</v>
      </c>
      <c r="CC7" t="s">
        <v>265</v>
      </c>
      <c r="CD7" t="s">
        <v>266</v>
      </c>
      <c r="CE7" t="s">
        <v>267</v>
      </c>
      <c r="CF7" t="s">
        <v>268</v>
      </c>
      <c r="CG7" t="s">
        <v>269</v>
      </c>
      <c r="CH7" t="s">
        <v>270</v>
      </c>
      <c r="CI7" t="s">
        <v>271</v>
      </c>
      <c r="CJ7" t="s">
        <v>272</v>
      </c>
      <c r="CK7" t="s">
        <v>273</v>
      </c>
      <c r="CL7" t="s">
        <v>274</v>
      </c>
      <c r="CM7" t="s">
        <v>275</v>
      </c>
      <c r="CN7" t="s">
        <v>276</v>
      </c>
      <c r="CO7" t="s">
        <v>277</v>
      </c>
    </row>
    <row r="8" spans="1:98" x14ac:dyDescent="0.25">
      <c r="A8">
        <v>4</v>
      </c>
      <c r="B8" t="b">
        <v>0</v>
      </c>
      <c r="C8">
        <v>0</v>
      </c>
      <c r="D8" t="s">
        <v>106</v>
      </c>
      <c r="E8" s="8" t="e">
        <f>#REF!</f>
        <v>#REF!</v>
      </c>
      <c r="F8" t="s">
        <v>278</v>
      </c>
      <c r="G8" t="s">
        <v>281</v>
      </c>
      <c r="H8" s="7" t="s">
        <v>30</v>
      </c>
      <c r="I8" s="7" t="s">
        <v>30</v>
      </c>
      <c r="J8" s="7" t="s">
        <v>33</v>
      </c>
      <c r="K8" s="7" t="s">
        <v>280</v>
      </c>
      <c r="L8" s="7" t="s">
        <v>83</v>
      </c>
      <c r="M8">
        <v>11</v>
      </c>
      <c r="N8" t="b">
        <v>1</v>
      </c>
      <c r="O8" t="b">
        <v>0</v>
      </c>
      <c r="P8">
        <v>1</v>
      </c>
      <c r="Q8">
        <v>0</v>
      </c>
      <c r="R8">
        <v>1</v>
      </c>
      <c r="S8">
        <v>0</v>
      </c>
      <c r="T8" t="s">
        <v>279</v>
      </c>
      <c r="U8" s="7" t="s">
        <v>33</v>
      </c>
      <c r="V8">
        <v>1.5</v>
      </c>
      <c r="W8">
        <v>0</v>
      </c>
      <c r="X8">
        <v>0</v>
      </c>
      <c r="Y8">
        <v>0</v>
      </c>
      <c r="Z8">
        <v>2</v>
      </c>
      <c r="AA8" t="b">
        <v>1</v>
      </c>
      <c r="AC8" s="7" t="s">
        <v>33</v>
      </c>
      <c r="AD8" s="7" t="s">
        <v>282</v>
      </c>
      <c r="AE8" s="7" t="s">
        <v>283</v>
      </c>
      <c r="AF8" s="7" t="s">
        <v>71</v>
      </c>
      <c r="AG8" s="7" t="s">
        <v>284</v>
      </c>
      <c r="AH8" s="7" t="s">
        <v>285</v>
      </c>
      <c r="AI8" s="7" t="s">
        <v>286</v>
      </c>
      <c r="AJ8" s="7" t="s">
        <v>287</v>
      </c>
      <c r="AK8" s="7" t="s">
        <v>288</v>
      </c>
      <c r="AL8" s="7" t="s">
        <v>289</v>
      </c>
      <c r="AM8" s="7" t="s">
        <v>290</v>
      </c>
      <c r="BB8" s="7" t="s">
        <v>83</v>
      </c>
      <c r="BC8" s="7" t="s">
        <v>291</v>
      </c>
      <c r="BD8" s="7" t="s">
        <v>292</v>
      </c>
      <c r="BE8" s="7" t="s">
        <v>293</v>
      </c>
      <c r="BF8" s="7" t="s">
        <v>294</v>
      </c>
      <c r="BG8" s="7" t="s">
        <v>295</v>
      </c>
      <c r="BH8" s="7" t="s">
        <v>296</v>
      </c>
      <c r="BI8" s="7" t="s">
        <v>297</v>
      </c>
      <c r="BJ8" s="7" t="s">
        <v>298</v>
      </c>
      <c r="BK8" s="7" t="s">
        <v>299</v>
      </c>
      <c r="BL8" s="7" t="s">
        <v>300</v>
      </c>
      <c r="CA8" t="s">
        <v>57</v>
      </c>
      <c r="CB8" t="s">
        <v>301</v>
      </c>
      <c r="CC8" t="s">
        <v>302</v>
      </c>
      <c r="CD8" t="s">
        <v>303</v>
      </c>
      <c r="CE8" t="s">
        <v>304</v>
      </c>
      <c r="CF8" t="s">
        <v>36</v>
      </c>
      <c r="CG8" t="s">
        <v>37</v>
      </c>
      <c r="CH8" t="s">
        <v>39</v>
      </c>
      <c r="CI8" t="s">
        <v>41</v>
      </c>
      <c r="CJ8" t="s">
        <v>43</v>
      </c>
      <c r="CK8" t="s">
        <v>45</v>
      </c>
    </row>
    <row r="9" spans="1:98" x14ac:dyDescent="0.25">
      <c r="A9">
        <v>5</v>
      </c>
      <c r="B9" t="b">
        <v>1</v>
      </c>
      <c r="C9">
        <v>0</v>
      </c>
      <c r="D9" t="s">
        <v>106</v>
      </c>
      <c r="E9" s="8" t="e">
        <f>#REF!</f>
        <v>#REF!</v>
      </c>
      <c r="F9" t="s">
        <v>127</v>
      </c>
      <c r="G9" t="s">
        <v>137</v>
      </c>
      <c r="H9" s="7" t="s">
        <v>135</v>
      </c>
      <c r="I9" s="7" t="s">
        <v>136</v>
      </c>
      <c r="J9" s="7" t="s">
        <v>30</v>
      </c>
      <c r="K9" s="7" t="s">
        <v>30</v>
      </c>
      <c r="L9" s="7" t="s">
        <v>130</v>
      </c>
      <c r="M9">
        <v>5</v>
      </c>
      <c r="N9" t="b">
        <v>1</v>
      </c>
      <c r="O9" t="b">
        <v>0</v>
      </c>
      <c r="P9">
        <v>1</v>
      </c>
      <c r="Q9">
        <v>0</v>
      </c>
      <c r="R9">
        <v>1</v>
      </c>
      <c r="S9">
        <v>105</v>
      </c>
      <c r="T9" t="s">
        <v>128</v>
      </c>
      <c r="U9" s="7" t="s">
        <v>129</v>
      </c>
      <c r="V9">
        <v>5.62</v>
      </c>
      <c r="W9">
        <v>1</v>
      </c>
      <c r="X9">
        <v>42</v>
      </c>
      <c r="Y9">
        <v>0</v>
      </c>
      <c r="Z9">
        <v>1</v>
      </c>
      <c r="AA9" t="b">
        <v>1</v>
      </c>
      <c r="AC9" s="7" t="s">
        <v>108</v>
      </c>
      <c r="AD9" s="7" t="s">
        <v>165</v>
      </c>
      <c r="AE9" s="7" t="s">
        <v>33</v>
      </c>
      <c r="AF9" s="7" t="s">
        <v>166</v>
      </c>
      <c r="AG9" s="7" t="s">
        <v>31</v>
      </c>
      <c r="AH9" s="7" t="s">
        <v>30</v>
      </c>
      <c r="BB9" s="7" t="s">
        <v>167</v>
      </c>
      <c r="BC9" s="7" t="s">
        <v>168</v>
      </c>
      <c r="BD9" s="7" t="s">
        <v>169</v>
      </c>
      <c r="BE9" s="7" t="s">
        <v>170</v>
      </c>
      <c r="BF9" s="7" t="s">
        <v>171</v>
      </c>
      <c r="BG9" s="7" t="s">
        <v>84</v>
      </c>
      <c r="CA9" t="s">
        <v>154</v>
      </c>
      <c r="CB9" t="s">
        <v>172</v>
      </c>
      <c r="CC9" t="s">
        <v>159</v>
      </c>
      <c r="CD9" t="s">
        <v>173</v>
      </c>
      <c r="CE9" t="s">
        <v>164</v>
      </c>
      <c r="CF9" t="s">
        <v>85</v>
      </c>
    </row>
    <row r="10" spans="1:98" x14ac:dyDescent="0.25">
      <c r="A10">
        <v>6</v>
      </c>
      <c r="B10" t="b">
        <v>1</v>
      </c>
      <c r="C10">
        <v>0</v>
      </c>
      <c r="D10" t="s">
        <v>106</v>
      </c>
      <c r="E10" s="8" t="e">
        <f>#REF!</f>
        <v>#REF!</v>
      </c>
      <c r="F10" t="s">
        <v>174</v>
      </c>
      <c r="G10" t="s">
        <v>180</v>
      </c>
      <c r="H10" s="7" t="s">
        <v>178</v>
      </c>
      <c r="I10" s="7" t="s">
        <v>179</v>
      </c>
      <c r="J10" s="7" t="s">
        <v>30</v>
      </c>
      <c r="K10" s="7" t="s">
        <v>30</v>
      </c>
      <c r="L10" s="7" t="s">
        <v>177</v>
      </c>
      <c r="M10">
        <v>11</v>
      </c>
      <c r="N10" t="b">
        <v>1</v>
      </c>
      <c r="O10" t="b">
        <v>0</v>
      </c>
      <c r="P10">
        <v>1</v>
      </c>
      <c r="Q10">
        <v>0</v>
      </c>
      <c r="R10">
        <v>1</v>
      </c>
      <c r="S10">
        <v>0</v>
      </c>
      <c r="T10" t="s">
        <v>175</v>
      </c>
      <c r="U10" s="7" t="s">
        <v>176</v>
      </c>
      <c r="V10">
        <v>191.33</v>
      </c>
      <c r="W10">
        <v>0</v>
      </c>
      <c r="X10">
        <v>0</v>
      </c>
      <c r="Y10">
        <v>0</v>
      </c>
      <c r="Z10">
        <v>1</v>
      </c>
      <c r="AA10" t="b">
        <v>1</v>
      </c>
      <c r="AC10" s="7" t="s">
        <v>181</v>
      </c>
      <c r="AD10" s="7" t="s">
        <v>182</v>
      </c>
      <c r="AE10" s="7" t="s">
        <v>183</v>
      </c>
      <c r="AF10" s="7" t="s">
        <v>184</v>
      </c>
      <c r="AG10" s="7" t="s">
        <v>139</v>
      </c>
      <c r="AH10" s="7" t="s">
        <v>33</v>
      </c>
      <c r="AI10" s="7" t="s">
        <v>59</v>
      </c>
      <c r="AJ10" s="7" t="s">
        <v>60</v>
      </c>
      <c r="AK10" s="7" t="s">
        <v>61</v>
      </c>
      <c r="AL10" s="7" t="s">
        <v>63</v>
      </c>
      <c r="AM10" s="7" t="s">
        <v>66</v>
      </c>
      <c r="BB10" s="7" t="s">
        <v>185</v>
      </c>
      <c r="BC10" s="7" t="s">
        <v>186</v>
      </c>
      <c r="BD10" s="7" t="s">
        <v>187</v>
      </c>
      <c r="BE10" s="7" t="s">
        <v>188</v>
      </c>
      <c r="BF10" s="7" t="s">
        <v>189</v>
      </c>
      <c r="BG10" s="7" t="s">
        <v>190</v>
      </c>
      <c r="BH10" s="7" t="s">
        <v>191</v>
      </c>
      <c r="BI10" s="7" t="s">
        <v>192</v>
      </c>
      <c r="BJ10" s="7" t="s">
        <v>193</v>
      </c>
      <c r="BK10" s="7" t="s">
        <v>194</v>
      </c>
      <c r="BL10" s="7" t="s">
        <v>195</v>
      </c>
      <c r="CA10" t="s">
        <v>196</v>
      </c>
      <c r="CB10" t="s">
        <v>197</v>
      </c>
      <c r="CC10" t="s">
        <v>198</v>
      </c>
      <c r="CD10" t="s">
        <v>199</v>
      </c>
      <c r="CE10" t="s">
        <v>156</v>
      </c>
      <c r="CF10" t="s">
        <v>159</v>
      </c>
      <c r="CG10" t="s">
        <v>162</v>
      </c>
      <c r="CH10" t="s">
        <v>200</v>
      </c>
      <c r="CI10" t="s">
        <v>201</v>
      </c>
      <c r="CJ10" t="s">
        <v>202</v>
      </c>
      <c r="CK10" t="s">
        <v>203</v>
      </c>
    </row>
    <row r="11" spans="1:98" x14ac:dyDescent="0.25">
      <c r="A11">
        <v>7</v>
      </c>
      <c r="B11" t="b">
        <v>1</v>
      </c>
      <c r="C11">
        <v>0</v>
      </c>
      <c r="D11" t="s">
        <v>106</v>
      </c>
      <c r="E11" t="e">
        <f>#REF!</f>
        <v>#REF!</v>
      </c>
      <c r="F11" t="s">
        <v>81</v>
      </c>
      <c r="G11" t="s">
        <v>205</v>
      </c>
      <c r="H11" s="7" t="s">
        <v>30</v>
      </c>
      <c r="I11" s="7" t="s">
        <v>30</v>
      </c>
      <c r="J11" s="7" t="s">
        <v>204</v>
      </c>
      <c r="K11" s="7" t="s">
        <v>142</v>
      </c>
      <c r="L11" s="7" t="s">
        <v>46</v>
      </c>
      <c r="M11">
        <v>5</v>
      </c>
      <c r="N11" t="b">
        <v>1</v>
      </c>
      <c r="O11" t="b">
        <v>0</v>
      </c>
      <c r="P11">
        <v>1</v>
      </c>
      <c r="Q11">
        <v>0</v>
      </c>
      <c r="R11">
        <v>1</v>
      </c>
      <c r="S11">
        <v>0</v>
      </c>
      <c r="T11" t="s">
        <v>104</v>
      </c>
      <c r="U11" s="7" t="s">
        <v>46</v>
      </c>
      <c r="W11">
        <v>0</v>
      </c>
      <c r="X11">
        <v>0</v>
      </c>
      <c r="Y11">
        <v>0</v>
      </c>
      <c r="Z11">
        <v>2</v>
      </c>
      <c r="AA11" t="b">
        <v>1</v>
      </c>
      <c r="AC11" s="7" t="s">
        <v>126</v>
      </c>
      <c r="AD11" s="7" t="s">
        <v>206</v>
      </c>
      <c r="AE11" s="7" t="s">
        <v>207</v>
      </c>
      <c r="AF11" s="7" t="s">
        <v>208</v>
      </c>
      <c r="AG11" s="7" t="s">
        <v>31</v>
      </c>
      <c r="AH11" s="7" t="s">
        <v>33</v>
      </c>
      <c r="AI11" s="7" t="s">
        <v>110</v>
      </c>
      <c r="AJ11" s="7" t="s">
        <v>111</v>
      </c>
      <c r="AK11" s="7" t="s">
        <v>112</v>
      </c>
      <c r="AL11" s="7" t="s">
        <v>113</v>
      </c>
      <c r="AM11" s="7" t="s">
        <v>114</v>
      </c>
      <c r="BB11" s="7" t="s">
        <v>33</v>
      </c>
      <c r="BC11" s="7" t="s">
        <v>209</v>
      </c>
      <c r="BD11" s="7" t="s">
        <v>35</v>
      </c>
      <c r="BE11" s="7" t="s">
        <v>210</v>
      </c>
      <c r="BF11" s="7" t="s">
        <v>62</v>
      </c>
      <c r="BG11" s="7" t="s">
        <v>107</v>
      </c>
      <c r="BH11" s="7" t="s">
        <v>115</v>
      </c>
      <c r="BI11" s="7" t="s">
        <v>116</v>
      </c>
      <c r="BJ11" s="7" t="s">
        <v>117</v>
      </c>
      <c r="BK11" s="7" t="s">
        <v>118</v>
      </c>
      <c r="BL11" s="7" t="s">
        <v>119</v>
      </c>
      <c r="CA11" t="s">
        <v>211</v>
      </c>
      <c r="CB11" t="s">
        <v>212</v>
      </c>
      <c r="CC11" t="s">
        <v>55</v>
      </c>
      <c r="CD11" t="s">
        <v>56</v>
      </c>
      <c r="CE11" t="s">
        <v>213</v>
      </c>
      <c r="CF11" t="s">
        <v>57</v>
      </c>
      <c r="CG11" t="s">
        <v>36</v>
      </c>
      <c r="CH11" t="s">
        <v>45</v>
      </c>
      <c r="CI11" t="s">
        <v>120</v>
      </c>
      <c r="CJ11" t="s">
        <v>121</v>
      </c>
      <c r="CK11" t="s">
        <v>122</v>
      </c>
    </row>
    <row r="12" spans="1:98" x14ac:dyDescent="0.25">
      <c r="A12">
        <v>8</v>
      </c>
      <c r="B12" t="b">
        <v>1</v>
      </c>
      <c r="C12">
        <v>0</v>
      </c>
      <c r="D12" t="s">
        <v>106</v>
      </c>
      <c r="E12" t="e">
        <f>#REF!</f>
        <v>#REF!</v>
      </c>
      <c r="F12" t="s">
        <v>123</v>
      </c>
      <c r="G12" t="s">
        <v>137</v>
      </c>
      <c r="H12" s="7" t="s">
        <v>135</v>
      </c>
      <c r="I12" s="7" t="s">
        <v>136</v>
      </c>
      <c r="J12" s="7" t="s">
        <v>30</v>
      </c>
      <c r="K12" s="7" t="s">
        <v>30</v>
      </c>
      <c r="L12" s="7" t="s">
        <v>109</v>
      </c>
      <c r="M12">
        <v>11</v>
      </c>
      <c r="N12" t="b">
        <v>1</v>
      </c>
      <c r="O12" t="b">
        <v>0</v>
      </c>
      <c r="P12">
        <v>1</v>
      </c>
      <c r="Q12">
        <v>0</v>
      </c>
      <c r="R12">
        <v>1</v>
      </c>
      <c r="S12">
        <v>0</v>
      </c>
      <c r="T12" t="s">
        <v>124</v>
      </c>
      <c r="U12" s="7" t="s">
        <v>125</v>
      </c>
      <c r="V12">
        <v>45</v>
      </c>
      <c r="W12">
        <v>0</v>
      </c>
      <c r="X12">
        <v>0</v>
      </c>
      <c r="Y12">
        <v>0</v>
      </c>
      <c r="Z12">
        <v>1</v>
      </c>
      <c r="AA12" t="b">
        <v>1</v>
      </c>
      <c r="AC12" s="7" t="s">
        <v>108</v>
      </c>
      <c r="AD12" s="7" t="s">
        <v>138</v>
      </c>
      <c r="AE12" s="7" t="s">
        <v>139</v>
      </c>
      <c r="AF12" s="7" t="s">
        <v>140</v>
      </c>
      <c r="AG12" s="7" t="s">
        <v>141</v>
      </c>
      <c r="AH12" s="7" t="s">
        <v>33</v>
      </c>
      <c r="AI12" s="7" t="s">
        <v>142</v>
      </c>
      <c r="AJ12" s="7" t="s">
        <v>58</v>
      </c>
      <c r="AK12" s="7" t="s">
        <v>59</v>
      </c>
      <c r="AL12" s="7" t="s">
        <v>143</v>
      </c>
      <c r="AM12" s="7" t="s">
        <v>31</v>
      </c>
      <c r="BB12" s="7" t="s">
        <v>144</v>
      </c>
      <c r="BC12" s="7" t="s">
        <v>145</v>
      </c>
      <c r="BD12" s="7" t="s">
        <v>146</v>
      </c>
      <c r="BE12" s="7" t="s">
        <v>147</v>
      </c>
      <c r="BF12" s="7" t="s">
        <v>148</v>
      </c>
      <c r="BG12" s="7" t="s">
        <v>109</v>
      </c>
      <c r="BH12" s="7" t="s">
        <v>149</v>
      </c>
      <c r="BI12" s="7" t="s">
        <v>150</v>
      </c>
      <c r="BJ12" s="7" t="s">
        <v>151</v>
      </c>
      <c r="BK12" s="7" t="s">
        <v>152</v>
      </c>
      <c r="BL12" s="7" t="s">
        <v>153</v>
      </c>
      <c r="CA12" t="s">
        <v>154</v>
      </c>
      <c r="CB12" t="s">
        <v>155</v>
      </c>
      <c r="CC12" t="s">
        <v>156</v>
      </c>
      <c r="CD12" t="s">
        <v>157</v>
      </c>
      <c r="CE12" t="s">
        <v>158</v>
      </c>
      <c r="CF12" t="s">
        <v>159</v>
      </c>
      <c r="CG12" t="s">
        <v>160</v>
      </c>
      <c r="CH12" t="s">
        <v>161</v>
      </c>
      <c r="CI12" t="s">
        <v>162</v>
      </c>
      <c r="CJ12" t="s">
        <v>163</v>
      </c>
      <c r="CK12" t="s">
        <v>164</v>
      </c>
    </row>
    <row r="13" spans="1:98" x14ac:dyDescent="0.25">
      <c r="A13">
        <v>9</v>
      </c>
      <c r="B13" t="b">
        <v>0</v>
      </c>
      <c r="C13">
        <v>0</v>
      </c>
      <c r="D13" t="s">
        <v>106</v>
      </c>
      <c r="E13" s="8" t="e">
        <f>#REF!</f>
        <v>#REF!</v>
      </c>
      <c r="F13" t="s">
        <v>127</v>
      </c>
      <c r="G13" t="s">
        <v>137</v>
      </c>
      <c r="H13" s="7" t="s">
        <v>135</v>
      </c>
      <c r="I13" s="7" t="s">
        <v>136</v>
      </c>
      <c r="J13" s="7" t="s">
        <v>30</v>
      </c>
      <c r="K13" s="7" t="s">
        <v>30</v>
      </c>
      <c r="L13" s="7" t="s">
        <v>130</v>
      </c>
      <c r="M13">
        <v>5</v>
      </c>
      <c r="N13" t="b">
        <v>1</v>
      </c>
      <c r="O13" t="b">
        <v>0</v>
      </c>
      <c r="P13">
        <v>1</v>
      </c>
      <c r="Q13">
        <v>0</v>
      </c>
      <c r="R13">
        <v>1</v>
      </c>
      <c r="S13">
        <v>105</v>
      </c>
      <c r="T13" t="s">
        <v>128</v>
      </c>
      <c r="U13" s="7" t="s">
        <v>129</v>
      </c>
      <c r="V13">
        <v>5.62</v>
      </c>
      <c r="W13">
        <v>1</v>
      </c>
      <c r="X13">
        <v>42</v>
      </c>
      <c r="Y13">
        <v>0</v>
      </c>
      <c r="Z13">
        <v>1</v>
      </c>
      <c r="AA13" t="b">
        <v>1</v>
      </c>
      <c r="AC13" s="7" t="s">
        <v>108</v>
      </c>
      <c r="AD13" s="7" t="s">
        <v>165</v>
      </c>
      <c r="AE13" s="7" t="s">
        <v>33</v>
      </c>
      <c r="AF13" s="7" t="s">
        <v>166</v>
      </c>
      <c r="AG13" s="7" t="s">
        <v>31</v>
      </c>
      <c r="AH13" s="7" t="s">
        <v>131</v>
      </c>
      <c r="AI13" s="7" t="s">
        <v>132</v>
      </c>
      <c r="BB13" s="7" t="s">
        <v>167</v>
      </c>
      <c r="BC13" s="7" t="s">
        <v>168</v>
      </c>
      <c r="BD13" s="7" t="s">
        <v>169</v>
      </c>
      <c r="BE13" s="7" t="s">
        <v>170</v>
      </c>
      <c r="BF13" s="7" t="s">
        <v>171</v>
      </c>
      <c r="BG13" s="7" t="s">
        <v>30</v>
      </c>
      <c r="BH13" s="7" t="s">
        <v>30</v>
      </c>
      <c r="CA13" t="s">
        <v>154</v>
      </c>
      <c r="CB13" t="s">
        <v>172</v>
      </c>
      <c r="CC13" t="s">
        <v>159</v>
      </c>
      <c r="CD13" t="s">
        <v>173</v>
      </c>
      <c r="CE13" t="s">
        <v>164</v>
      </c>
      <c r="CF13" t="s">
        <v>133</v>
      </c>
      <c r="CG13" t="s">
        <v>134</v>
      </c>
    </row>
    <row r="14" spans="1:98" x14ac:dyDescent="0.25">
      <c r="A14">
        <v>10</v>
      </c>
      <c r="B14" t="b">
        <v>1</v>
      </c>
      <c r="C14">
        <v>0</v>
      </c>
      <c r="D14" t="s">
        <v>106</v>
      </c>
      <c r="E14" s="8" t="e">
        <f>#REF!</f>
        <v>#REF!</v>
      </c>
      <c r="F14" t="s">
        <v>174</v>
      </c>
      <c r="G14" t="s">
        <v>180</v>
      </c>
      <c r="H14" s="7" t="s">
        <v>178</v>
      </c>
      <c r="I14" s="7" t="s">
        <v>179</v>
      </c>
      <c r="J14" s="7" t="s">
        <v>30</v>
      </c>
      <c r="K14" s="7" t="s">
        <v>30</v>
      </c>
      <c r="L14" s="7" t="s">
        <v>177</v>
      </c>
      <c r="M14">
        <v>11</v>
      </c>
      <c r="N14" t="b">
        <v>1</v>
      </c>
      <c r="O14" t="b">
        <v>0</v>
      </c>
      <c r="P14">
        <v>1</v>
      </c>
      <c r="Q14">
        <v>0</v>
      </c>
      <c r="R14">
        <v>1</v>
      </c>
      <c r="S14">
        <v>0</v>
      </c>
      <c r="T14" t="s">
        <v>175</v>
      </c>
      <c r="U14" s="7" t="s">
        <v>176</v>
      </c>
      <c r="W14">
        <v>0</v>
      </c>
      <c r="X14">
        <v>0</v>
      </c>
      <c r="Y14">
        <v>0</v>
      </c>
      <c r="Z14">
        <v>1</v>
      </c>
      <c r="AA14" t="b">
        <v>1</v>
      </c>
      <c r="AC14" s="7" t="s">
        <v>181</v>
      </c>
      <c r="AD14" s="7" t="s">
        <v>182</v>
      </c>
      <c r="AE14" s="7" t="s">
        <v>183</v>
      </c>
      <c r="AF14" s="7" t="s">
        <v>184</v>
      </c>
      <c r="AG14" s="7" t="s">
        <v>139</v>
      </c>
      <c r="AH14" s="7" t="s">
        <v>33</v>
      </c>
      <c r="AI14" s="7" t="s">
        <v>59</v>
      </c>
      <c r="AJ14" s="7" t="s">
        <v>60</v>
      </c>
      <c r="AK14" s="7" t="s">
        <v>61</v>
      </c>
      <c r="AL14" s="7" t="s">
        <v>63</v>
      </c>
      <c r="AM14" s="7" t="s">
        <v>66</v>
      </c>
      <c r="BB14" s="7" t="s">
        <v>185</v>
      </c>
      <c r="BC14" s="7" t="s">
        <v>186</v>
      </c>
      <c r="BD14" s="7" t="s">
        <v>187</v>
      </c>
      <c r="BE14" s="7" t="s">
        <v>188</v>
      </c>
      <c r="BF14" s="7" t="s">
        <v>189</v>
      </c>
      <c r="BG14" s="7" t="s">
        <v>190</v>
      </c>
      <c r="BH14" s="7" t="s">
        <v>191</v>
      </c>
      <c r="BI14" s="7" t="s">
        <v>192</v>
      </c>
      <c r="BJ14" s="7" t="s">
        <v>193</v>
      </c>
      <c r="BK14" s="7" t="s">
        <v>194</v>
      </c>
      <c r="BL14" s="7" t="s">
        <v>195</v>
      </c>
      <c r="CA14" t="s">
        <v>196</v>
      </c>
      <c r="CB14" t="s">
        <v>197</v>
      </c>
      <c r="CC14" t="s">
        <v>198</v>
      </c>
      <c r="CD14" t="s">
        <v>199</v>
      </c>
      <c r="CE14" t="s">
        <v>156</v>
      </c>
      <c r="CF14" t="s">
        <v>159</v>
      </c>
      <c r="CG14" t="s">
        <v>162</v>
      </c>
      <c r="CH14" t="s">
        <v>200</v>
      </c>
      <c r="CI14" t="s">
        <v>201</v>
      </c>
      <c r="CJ14" t="s">
        <v>202</v>
      </c>
      <c r="CK14" t="s">
        <v>203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heetViews>
  <sheetFormatPr defaultColWidth="15.7109375" defaultRowHeight="15" x14ac:dyDescent="0.25"/>
  <cols>
    <col min="1" max="16384" width="15.7109375" style="64"/>
  </cols>
  <sheetData>
    <row r="1" spans="1:16" x14ac:dyDescent="0.25">
      <c r="A1" s="64" t="s">
        <v>401</v>
      </c>
      <c r="B1" s="66" t="s">
        <v>473</v>
      </c>
      <c r="E1" s="64" t="s">
        <v>409</v>
      </c>
      <c r="F1" s="64">
        <v>3</v>
      </c>
      <c r="H1" s="64" t="s">
        <v>415</v>
      </c>
      <c r="I1" s="66" t="s">
        <v>30</v>
      </c>
      <c r="K1" s="64" t="s">
        <v>420</v>
      </c>
      <c r="L1" s="64">
        <v>100</v>
      </c>
    </row>
    <row r="2" spans="1:16" x14ac:dyDescent="0.25">
      <c r="A2" s="64" t="s">
        <v>402</v>
      </c>
      <c r="B2" s="64" t="e">
        <f>Model!#REF!</f>
        <v>#REF!</v>
      </c>
      <c r="E2" s="64" t="s">
        <v>410</v>
      </c>
      <c r="F2" s="64">
        <f>_xll.PTreeEvaluate5(B3,$L$11:$L$15,$J$11:$J$15,$K$11:$K$15,$N$11:$N$15,$G$11:$G$15,,L1)</f>
        <v>128642</v>
      </c>
    </row>
    <row r="3" spans="1:16" x14ac:dyDescent="0.25">
      <c r="A3" s="64" t="s">
        <v>403</v>
      </c>
      <c r="B3" s="64" t="s">
        <v>460</v>
      </c>
      <c r="E3" s="64" t="s">
        <v>411</v>
      </c>
      <c r="F3" s="66" t="s">
        <v>437</v>
      </c>
      <c r="H3" s="64" t="s">
        <v>416</v>
      </c>
      <c r="I3" s="75" t="s">
        <v>439</v>
      </c>
    </row>
    <row r="4" spans="1:16" x14ac:dyDescent="0.25">
      <c r="A4" s="64" t="s">
        <v>404</v>
      </c>
      <c r="B4" s="64" t="s">
        <v>436</v>
      </c>
      <c r="E4" s="64" t="s">
        <v>412</v>
      </c>
      <c r="F4" s="66" t="s">
        <v>438</v>
      </c>
      <c r="H4" s="64" t="s">
        <v>417</v>
      </c>
      <c r="I4" s="66" t="s">
        <v>440</v>
      </c>
    </row>
    <row r="5" spans="1:16" x14ac:dyDescent="0.25">
      <c r="A5" s="64" t="s">
        <v>405</v>
      </c>
      <c r="B5" s="64">
        <v>0</v>
      </c>
      <c r="E5" s="64" t="s">
        <v>413</v>
      </c>
      <c r="F5" s="66" t="s">
        <v>438</v>
      </c>
      <c r="H5" s="64" t="s">
        <v>418</v>
      </c>
      <c r="I5" s="67" t="s">
        <v>439</v>
      </c>
    </row>
    <row r="6" spans="1:16" x14ac:dyDescent="0.25">
      <c r="A6" s="64" t="s">
        <v>406</v>
      </c>
      <c r="E6" s="64" t="s">
        <v>414</v>
      </c>
      <c r="F6" s="66" t="s">
        <v>437</v>
      </c>
      <c r="H6" s="64" t="s">
        <v>419</v>
      </c>
      <c r="I6" s="66" t="s">
        <v>440</v>
      </c>
    </row>
    <row r="7" spans="1:16" x14ac:dyDescent="0.25">
      <c r="A7" s="64" t="s">
        <v>407</v>
      </c>
    </row>
    <row r="8" spans="1:16" x14ac:dyDescent="0.25">
      <c r="A8" s="64" t="s">
        <v>408</v>
      </c>
      <c r="B8" s="64">
        <v>5</v>
      </c>
    </row>
    <row r="10" spans="1:16" x14ac:dyDescent="0.25">
      <c r="A10" s="64" t="s">
        <v>421</v>
      </c>
      <c r="B10" s="64" t="s">
        <v>422</v>
      </c>
      <c r="C10" s="64" t="s">
        <v>423</v>
      </c>
      <c r="D10" s="64" t="s">
        <v>424</v>
      </c>
      <c r="E10" s="64" t="s">
        <v>425</v>
      </c>
      <c r="F10" s="64" t="s">
        <v>426</v>
      </c>
      <c r="G10" s="64" t="s">
        <v>427</v>
      </c>
      <c r="H10" s="64" t="s">
        <v>428</v>
      </c>
      <c r="I10" s="64" t="s">
        <v>429</v>
      </c>
      <c r="J10" s="64" t="s">
        <v>430</v>
      </c>
      <c r="K10" s="64" t="s">
        <v>431</v>
      </c>
      <c r="L10" s="64" t="s">
        <v>403</v>
      </c>
      <c r="M10" s="64" t="s">
        <v>432</v>
      </c>
      <c r="N10" s="64" t="s">
        <v>433</v>
      </c>
      <c r="O10" s="64" t="s">
        <v>434</v>
      </c>
      <c r="P10" s="64" t="s">
        <v>435</v>
      </c>
    </row>
    <row r="11" spans="1:16" x14ac:dyDescent="0.25">
      <c r="A11" s="64">
        <f>Model!$C$38</f>
        <v>92280.899479760104</v>
      </c>
      <c r="B11" s="64" t="str">
        <f>B1</f>
        <v>Crop Choice</v>
      </c>
      <c r="C11" s="64">
        <v>0</v>
      </c>
      <c r="I11" s="64" t="s">
        <v>441</v>
      </c>
      <c r="J11" s="64">
        <f>Model!$B$38</f>
        <v>0</v>
      </c>
      <c r="K11" s="64">
        <f>Model!$B$37</f>
        <v>0</v>
      </c>
      <c r="L11" s="64" t="s">
        <v>444</v>
      </c>
      <c r="M11" s="66" t="s">
        <v>33</v>
      </c>
      <c r="O11" s="64" t="str">
        <f>Model!$C$37</f>
        <v>Decision</v>
      </c>
      <c r="P11" s="64" t="b">
        <v>0</v>
      </c>
    </row>
    <row r="12" spans="1:16" x14ac:dyDescent="0.25">
      <c r="A12" s="64">
        <f>Model!$D$36</f>
        <v>72327.972103600099</v>
      </c>
      <c r="B12" s="66" t="s">
        <v>445</v>
      </c>
      <c r="C12" s="64">
        <v>0</v>
      </c>
      <c r="H12" s="64" t="s">
        <v>441</v>
      </c>
      <c r="I12" s="64" t="s">
        <v>441</v>
      </c>
      <c r="J12" s="64">
        <f>Model!$C$36</f>
        <v>72327.972103600099</v>
      </c>
      <c r="L12" s="64" t="s">
        <v>446</v>
      </c>
      <c r="M12" s="66" t="s">
        <v>33</v>
      </c>
      <c r="P12" s="64" t="b">
        <v>0</v>
      </c>
    </row>
    <row r="13" spans="1:16" x14ac:dyDescent="0.25">
      <c r="A13" s="64">
        <f>Model!$D$42</f>
        <v>92280.899479760104</v>
      </c>
      <c r="B13" s="66" t="s">
        <v>384</v>
      </c>
      <c r="C13" s="64">
        <v>0</v>
      </c>
      <c r="I13" s="64" t="s">
        <v>441</v>
      </c>
      <c r="J13" s="64">
        <f>Model!$C$42</f>
        <v>-296739.99999999994</v>
      </c>
      <c r="L13" s="64" t="s">
        <v>447</v>
      </c>
      <c r="M13" s="66" t="s">
        <v>33</v>
      </c>
      <c r="O13" s="64" t="str">
        <f>Model!$D$41</f>
        <v>Chance</v>
      </c>
      <c r="P13" s="64" t="b">
        <v>0</v>
      </c>
    </row>
    <row r="14" spans="1:16" x14ac:dyDescent="0.25">
      <c r="A14" s="64">
        <f>Model!$E$40</f>
        <v>135505.44386640011</v>
      </c>
      <c r="B14" s="66" t="s">
        <v>461</v>
      </c>
      <c r="C14" s="64">
        <v>0</v>
      </c>
      <c r="H14" s="64" t="s">
        <v>441</v>
      </c>
      <c r="I14" s="64" t="s">
        <v>441</v>
      </c>
      <c r="J14" s="64">
        <f>Model!$D$40</f>
        <v>432245.44386640005</v>
      </c>
      <c r="K14" s="64">
        <f>Model!$D$39</f>
        <v>0.9</v>
      </c>
      <c r="L14" s="64" t="s">
        <v>448</v>
      </c>
      <c r="M14" s="66" t="s">
        <v>33</v>
      </c>
      <c r="P14" s="64" t="b">
        <v>0</v>
      </c>
    </row>
    <row r="15" spans="1:16" x14ac:dyDescent="0.25">
      <c r="A15" s="64">
        <f>Model!$E$44</f>
        <v>-296739.99999999994</v>
      </c>
      <c r="B15" s="66" t="s">
        <v>462</v>
      </c>
      <c r="C15" s="64">
        <v>0</v>
      </c>
      <c r="H15" s="64" t="s">
        <v>441</v>
      </c>
      <c r="I15" s="64" t="s">
        <v>441</v>
      </c>
      <c r="J15" s="64">
        <f>Model!$D$44</f>
        <v>0</v>
      </c>
      <c r="K15" s="64">
        <f>Model!$D$43</f>
        <v>0.1</v>
      </c>
      <c r="L15" s="64" t="s">
        <v>448</v>
      </c>
      <c r="M15" s="66" t="s">
        <v>33</v>
      </c>
      <c r="P15" s="64"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2"/>
  <sheetViews>
    <sheetView showGridLines="0" workbookViewId="0"/>
  </sheetViews>
  <sheetFormatPr defaultRowHeight="15" x14ac:dyDescent="0.25"/>
  <cols>
    <col min="1" max="1" width="0.28515625" customWidth="1"/>
    <col min="2" max="2" width="6.7109375" customWidth="1"/>
    <col min="3" max="3" width="4" customWidth="1"/>
    <col min="4" max="18" width="6.140625" customWidth="1"/>
  </cols>
  <sheetData>
    <row r="1" spans="2:2" s="79" customFormat="1" ht="18" x14ac:dyDescent="0.25">
      <c r="B1" s="82" t="s">
        <v>449</v>
      </c>
    </row>
    <row r="2" spans="2:2" s="80" customFormat="1" ht="10.5" x14ac:dyDescent="0.15">
      <c r="B2" s="83" t="s">
        <v>450</v>
      </c>
    </row>
    <row r="3" spans="2:2" s="80" customFormat="1" ht="10.5" x14ac:dyDescent="0.15">
      <c r="B3" s="83" t="s">
        <v>466</v>
      </c>
    </row>
    <row r="4" spans="2:2" s="80" customFormat="1" ht="10.5" x14ac:dyDescent="0.15">
      <c r="B4" s="83" t="s">
        <v>463</v>
      </c>
    </row>
    <row r="5" spans="2:2" s="80" customFormat="1" ht="10.5" x14ac:dyDescent="0.15">
      <c r="B5" s="83" t="s">
        <v>451</v>
      </c>
    </row>
    <row r="6" spans="2:2" s="81" customFormat="1" ht="10.5" x14ac:dyDescent="0.15">
      <c r="B6" s="84" t="s">
        <v>452</v>
      </c>
    </row>
    <row r="37" spans="2:18" ht="15.75" thickBot="1" x14ac:dyDescent="0.3"/>
    <row r="38" spans="2:18" x14ac:dyDescent="0.25">
      <c r="B38" s="116" t="s">
        <v>464</v>
      </c>
      <c r="C38" s="117"/>
      <c r="D38" s="117"/>
      <c r="E38" s="117"/>
      <c r="F38" s="117"/>
      <c r="G38" s="117"/>
      <c r="H38" s="117"/>
      <c r="I38" s="117"/>
      <c r="J38" s="117"/>
      <c r="K38" s="117"/>
      <c r="L38" s="117"/>
      <c r="M38" s="117"/>
      <c r="N38" s="117"/>
      <c r="O38" s="117"/>
      <c r="P38" s="117"/>
      <c r="Q38" s="117"/>
      <c r="R38" s="118"/>
    </row>
    <row r="39" spans="2:18" ht="15.75" thickBot="1" x14ac:dyDescent="0.3">
      <c r="B39" s="119" t="s">
        <v>453</v>
      </c>
      <c r="C39" s="120"/>
      <c r="D39" s="120"/>
      <c r="E39" s="120"/>
      <c r="F39" s="120"/>
      <c r="G39" s="120"/>
      <c r="H39" s="120"/>
      <c r="I39" s="120"/>
      <c r="J39" s="120"/>
      <c r="K39" s="120"/>
      <c r="L39" s="120"/>
      <c r="M39" s="120"/>
      <c r="N39" s="120"/>
      <c r="O39" s="120"/>
      <c r="P39" s="120"/>
      <c r="Q39" s="120"/>
      <c r="R39" s="121"/>
    </row>
    <row r="40" spans="2:18" x14ac:dyDescent="0.25">
      <c r="B40" s="85"/>
      <c r="C40" s="86"/>
      <c r="D40" s="122" t="s">
        <v>454</v>
      </c>
      <c r="E40" s="123"/>
      <c r="F40" s="123"/>
      <c r="G40" s="123"/>
      <c r="H40" s="123"/>
      <c r="I40" s="123"/>
      <c r="J40" s="123"/>
      <c r="K40" s="123"/>
      <c r="L40" s="123"/>
      <c r="M40" s="123"/>
      <c r="N40" s="123"/>
      <c r="O40" s="123"/>
      <c r="P40" s="123"/>
      <c r="Q40" s="123"/>
      <c r="R40" s="124"/>
    </row>
    <row r="41" spans="2:18" x14ac:dyDescent="0.25">
      <c r="B41" s="87"/>
      <c r="C41" s="88"/>
      <c r="D41" s="89">
        <v>0.05</v>
      </c>
      <c r="E41" s="89">
        <v>7.5000000000000011E-2</v>
      </c>
      <c r="F41" s="89">
        <v>0.1</v>
      </c>
      <c r="G41" s="89">
        <v>0.125</v>
      </c>
      <c r="H41" s="89">
        <v>0.15000000000000002</v>
      </c>
      <c r="I41" s="89">
        <v>0.17500000000000002</v>
      </c>
      <c r="J41" s="89">
        <v>0.2</v>
      </c>
      <c r="K41" s="89">
        <v>0.22500000000000001</v>
      </c>
      <c r="L41" s="89">
        <v>0.25</v>
      </c>
      <c r="M41" s="89">
        <v>0.27500000000000002</v>
      </c>
      <c r="N41" s="89">
        <v>0.30000000000000004</v>
      </c>
      <c r="O41" s="89">
        <v>0.32500000000000001</v>
      </c>
      <c r="P41" s="89">
        <v>0.35000000000000003</v>
      </c>
      <c r="Q41" s="89">
        <v>0.375</v>
      </c>
      <c r="R41" s="90">
        <v>0.4</v>
      </c>
    </row>
    <row r="42" spans="2:18" x14ac:dyDescent="0.25">
      <c r="B42" s="125" t="s">
        <v>455</v>
      </c>
      <c r="C42" s="91">
        <v>35</v>
      </c>
      <c r="D42" s="93">
        <v>214264.99999999994</v>
      </c>
      <c r="E42" s="93">
        <v>200177.49999999994</v>
      </c>
      <c r="F42" s="93">
        <v>186089.99999999994</v>
      </c>
      <c r="G42" s="93">
        <v>172002.49999999994</v>
      </c>
      <c r="H42" s="93">
        <v>157914.99999999994</v>
      </c>
      <c r="I42" s="93">
        <v>154491.84677813406</v>
      </c>
      <c r="J42" s="93">
        <v>154491.84677813406</v>
      </c>
      <c r="K42" s="93">
        <v>154491.84677813406</v>
      </c>
      <c r="L42" s="93">
        <v>154491.84677813406</v>
      </c>
      <c r="M42" s="93">
        <v>154491.84677813406</v>
      </c>
      <c r="N42" s="93">
        <v>154491.84677813406</v>
      </c>
      <c r="O42" s="93">
        <v>154491.84677813406</v>
      </c>
      <c r="P42" s="93">
        <v>154491.84677813406</v>
      </c>
      <c r="Q42" s="93">
        <v>154491.84677813406</v>
      </c>
      <c r="R42" s="94">
        <v>154491.84677813406</v>
      </c>
    </row>
    <row r="43" spans="2:18" x14ac:dyDescent="0.25">
      <c r="B43" s="126"/>
      <c r="C43" s="91">
        <v>35.75</v>
      </c>
      <c r="D43" s="93">
        <v>225736.24999999994</v>
      </c>
      <c r="E43" s="93">
        <v>211346.87499999994</v>
      </c>
      <c r="F43" s="93">
        <v>196957.49999999994</v>
      </c>
      <c r="G43" s="93">
        <v>182568.12499999994</v>
      </c>
      <c r="H43" s="93">
        <v>168178.74999999994</v>
      </c>
      <c r="I43" s="93">
        <v>154491.84677813406</v>
      </c>
      <c r="J43" s="93">
        <v>154491.84677813406</v>
      </c>
      <c r="K43" s="93">
        <v>154491.84677813406</v>
      </c>
      <c r="L43" s="93">
        <v>154491.84677813406</v>
      </c>
      <c r="M43" s="93">
        <v>154491.84677813406</v>
      </c>
      <c r="N43" s="93">
        <v>154491.84677813406</v>
      </c>
      <c r="O43" s="93">
        <v>154491.84677813406</v>
      </c>
      <c r="P43" s="93">
        <v>154491.84677813406</v>
      </c>
      <c r="Q43" s="93">
        <v>154491.84677813406</v>
      </c>
      <c r="R43" s="94">
        <v>154491.84677813406</v>
      </c>
    </row>
    <row r="44" spans="2:18" x14ac:dyDescent="0.25">
      <c r="B44" s="126"/>
      <c r="C44" s="91">
        <v>36.5</v>
      </c>
      <c r="D44" s="93">
        <v>237207.49999999994</v>
      </c>
      <c r="E44" s="93">
        <v>222516.24999999994</v>
      </c>
      <c r="F44" s="93">
        <v>207824.99999999994</v>
      </c>
      <c r="G44" s="93">
        <v>193133.74999999994</v>
      </c>
      <c r="H44" s="93">
        <v>178442.49999999994</v>
      </c>
      <c r="I44" s="93">
        <v>163751.24999999991</v>
      </c>
      <c r="J44" s="93">
        <v>154491.84677813406</v>
      </c>
      <c r="K44" s="93">
        <v>154491.84677813406</v>
      </c>
      <c r="L44" s="93">
        <v>154491.84677813406</v>
      </c>
      <c r="M44" s="93">
        <v>154491.84677813406</v>
      </c>
      <c r="N44" s="93">
        <v>154491.84677813406</v>
      </c>
      <c r="O44" s="93">
        <v>154491.84677813406</v>
      </c>
      <c r="P44" s="93">
        <v>154491.84677813406</v>
      </c>
      <c r="Q44" s="93">
        <v>154491.84677813406</v>
      </c>
      <c r="R44" s="94">
        <v>154491.84677813406</v>
      </c>
    </row>
    <row r="45" spans="2:18" x14ac:dyDescent="0.25">
      <c r="B45" s="126"/>
      <c r="C45" s="91">
        <v>37.25</v>
      </c>
      <c r="D45" s="93">
        <v>248678.74999999994</v>
      </c>
      <c r="E45" s="93">
        <v>233685.62499999994</v>
      </c>
      <c r="F45" s="93">
        <v>218692.49999999994</v>
      </c>
      <c r="G45" s="93">
        <v>203699.37499999994</v>
      </c>
      <c r="H45" s="93">
        <v>188706.24999999994</v>
      </c>
      <c r="I45" s="93">
        <v>173713.12499999991</v>
      </c>
      <c r="J45" s="93">
        <v>158719.99999999994</v>
      </c>
      <c r="K45" s="93">
        <v>154491.84677813406</v>
      </c>
      <c r="L45" s="93">
        <v>154491.84677813406</v>
      </c>
      <c r="M45" s="93">
        <v>154491.84677813406</v>
      </c>
      <c r="N45" s="93">
        <v>154491.84677813406</v>
      </c>
      <c r="O45" s="93">
        <v>154491.84677813406</v>
      </c>
      <c r="P45" s="93">
        <v>154491.84677813406</v>
      </c>
      <c r="Q45" s="93">
        <v>154491.84677813406</v>
      </c>
      <c r="R45" s="94">
        <v>154491.84677813406</v>
      </c>
    </row>
    <row r="46" spans="2:18" x14ac:dyDescent="0.25">
      <c r="B46" s="126"/>
      <c r="C46" s="91">
        <v>38</v>
      </c>
      <c r="D46" s="93">
        <v>260149.99999999994</v>
      </c>
      <c r="E46" s="93">
        <v>244854.99999999994</v>
      </c>
      <c r="F46" s="93">
        <v>229559.99999999994</v>
      </c>
      <c r="G46" s="93">
        <v>214264.99999999994</v>
      </c>
      <c r="H46" s="93">
        <v>198969.99999999994</v>
      </c>
      <c r="I46" s="93">
        <v>183674.99999999991</v>
      </c>
      <c r="J46" s="93">
        <v>168379.99999999994</v>
      </c>
      <c r="K46" s="93">
        <v>154491.84677813406</v>
      </c>
      <c r="L46" s="93">
        <v>154491.84677813406</v>
      </c>
      <c r="M46" s="93">
        <v>154491.84677813406</v>
      </c>
      <c r="N46" s="93">
        <v>154491.84677813406</v>
      </c>
      <c r="O46" s="93">
        <v>154491.84677813406</v>
      </c>
      <c r="P46" s="93">
        <v>154491.84677813406</v>
      </c>
      <c r="Q46" s="93">
        <v>154491.84677813406</v>
      </c>
      <c r="R46" s="94">
        <v>154491.84677813406</v>
      </c>
    </row>
    <row r="47" spans="2:18" x14ac:dyDescent="0.25">
      <c r="B47" s="126"/>
      <c r="C47" s="91">
        <v>38.75</v>
      </c>
      <c r="D47" s="93">
        <v>271621.24999999994</v>
      </c>
      <c r="E47" s="93">
        <v>256024.37499999994</v>
      </c>
      <c r="F47" s="93">
        <v>240427.49999999994</v>
      </c>
      <c r="G47" s="93">
        <v>224830.62499999994</v>
      </c>
      <c r="H47" s="93">
        <v>209233.74999999994</v>
      </c>
      <c r="I47" s="93">
        <v>193636.87499999991</v>
      </c>
      <c r="J47" s="93">
        <v>178039.99999999994</v>
      </c>
      <c r="K47" s="93">
        <v>162443.12499999994</v>
      </c>
      <c r="L47" s="93">
        <v>154491.84677813406</v>
      </c>
      <c r="M47" s="93">
        <v>154491.84677813406</v>
      </c>
      <c r="N47" s="93">
        <v>154491.84677813406</v>
      </c>
      <c r="O47" s="93">
        <v>154491.84677813406</v>
      </c>
      <c r="P47" s="93">
        <v>154491.84677813406</v>
      </c>
      <c r="Q47" s="93">
        <v>154491.84677813406</v>
      </c>
      <c r="R47" s="94">
        <v>154491.84677813406</v>
      </c>
    </row>
    <row r="48" spans="2:18" x14ac:dyDescent="0.25">
      <c r="B48" s="126"/>
      <c r="C48" s="91">
        <v>39.5</v>
      </c>
      <c r="D48" s="93">
        <v>283092.49999999994</v>
      </c>
      <c r="E48" s="93">
        <v>267193.74999999994</v>
      </c>
      <c r="F48" s="93">
        <v>251294.99999999994</v>
      </c>
      <c r="G48" s="93">
        <v>235396.24999999994</v>
      </c>
      <c r="H48" s="93">
        <v>219497.49999999994</v>
      </c>
      <c r="I48" s="93">
        <v>203598.74999999991</v>
      </c>
      <c r="J48" s="93">
        <v>187699.99999999994</v>
      </c>
      <c r="K48" s="93">
        <v>171801.24999999994</v>
      </c>
      <c r="L48" s="93">
        <v>155902.49999999994</v>
      </c>
      <c r="M48" s="93">
        <v>154491.84677813406</v>
      </c>
      <c r="N48" s="93">
        <v>154491.84677813406</v>
      </c>
      <c r="O48" s="93">
        <v>154491.84677813406</v>
      </c>
      <c r="P48" s="93">
        <v>154491.84677813406</v>
      </c>
      <c r="Q48" s="93">
        <v>154491.84677813406</v>
      </c>
      <c r="R48" s="94">
        <v>154491.84677813406</v>
      </c>
    </row>
    <row r="49" spans="2:18" x14ac:dyDescent="0.25">
      <c r="B49" s="126"/>
      <c r="C49" s="91">
        <v>40.25</v>
      </c>
      <c r="D49" s="93">
        <v>294563.74999999994</v>
      </c>
      <c r="E49" s="93">
        <v>278363.12499999994</v>
      </c>
      <c r="F49" s="93">
        <v>262162.49999999994</v>
      </c>
      <c r="G49" s="93">
        <v>245961.87499999994</v>
      </c>
      <c r="H49" s="93">
        <v>229761.24999999994</v>
      </c>
      <c r="I49" s="93">
        <v>213560.62499999991</v>
      </c>
      <c r="J49" s="93">
        <v>197359.99999999994</v>
      </c>
      <c r="K49" s="93">
        <v>181159.37499999994</v>
      </c>
      <c r="L49" s="93">
        <v>164958.74999999994</v>
      </c>
      <c r="M49" s="93">
        <v>154491.84677813406</v>
      </c>
      <c r="N49" s="93">
        <v>154491.84677813406</v>
      </c>
      <c r="O49" s="93">
        <v>154491.84677813406</v>
      </c>
      <c r="P49" s="93">
        <v>154491.84677813406</v>
      </c>
      <c r="Q49" s="93">
        <v>154491.84677813406</v>
      </c>
      <c r="R49" s="94">
        <v>154491.84677813406</v>
      </c>
    </row>
    <row r="50" spans="2:18" x14ac:dyDescent="0.25">
      <c r="B50" s="126"/>
      <c r="C50" s="91">
        <v>41</v>
      </c>
      <c r="D50" s="93">
        <v>306035.00000000006</v>
      </c>
      <c r="E50" s="93">
        <v>289532.50000000006</v>
      </c>
      <c r="F50" s="93">
        <v>273030.00000000006</v>
      </c>
      <c r="G50" s="93">
        <v>256527.50000000006</v>
      </c>
      <c r="H50" s="93">
        <v>240025.00000000003</v>
      </c>
      <c r="I50" s="93">
        <v>223522.50000000003</v>
      </c>
      <c r="J50" s="93">
        <v>207020.00000000006</v>
      </c>
      <c r="K50" s="93">
        <v>190517.50000000003</v>
      </c>
      <c r="L50" s="93">
        <v>174015.00000000003</v>
      </c>
      <c r="M50" s="93">
        <v>157512.5</v>
      </c>
      <c r="N50" s="93">
        <v>154491.84677813406</v>
      </c>
      <c r="O50" s="93">
        <v>154491.84677813406</v>
      </c>
      <c r="P50" s="93">
        <v>154491.84677813406</v>
      </c>
      <c r="Q50" s="93">
        <v>154491.84677813406</v>
      </c>
      <c r="R50" s="94">
        <v>154491.84677813406</v>
      </c>
    </row>
    <row r="51" spans="2:18" x14ac:dyDescent="0.25">
      <c r="B51" s="126"/>
      <c r="C51" s="91">
        <v>41.75</v>
      </c>
      <c r="D51" s="93">
        <v>317506.25000000006</v>
      </c>
      <c r="E51" s="93">
        <v>300701.87500000006</v>
      </c>
      <c r="F51" s="93">
        <v>283897.50000000006</v>
      </c>
      <c r="G51" s="93">
        <v>267093.12500000006</v>
      </c>
      <c r="H51" s="93">
        <v>250288.75000000003</v>
      </c>
      <c r="I51" s="93">
        <v>233484.37500000003</v>
      </c>
      <c r="J51" s="93">
        <v>216680.00000000006</v>
      </c>
      <c r="K51" s="93">
        <v>199875.62500000003</v>
      </c>
      <c r="L51" s="93">
        <v>183071.25000000003</v>
      </c>
      <c r="M51" s="93">
        <v>166266.875</v>
      </c>
      <c r="N51" s="93">
        <v>154491.84677813406</v>
      </c>
      <c r="O51" s="93">
        <v>154491.84677813406</v>
      </c>
      <c r="P51" s="93">
        <v>154491.84677813406</v>
      </c>
      <c r="Q51" s="93">
        <v>154491.84677813406</v>
      </c>
      <c r="R51" s="94">
        <v>154491.84677813406</v>
      </c>
    </row>
    <row r="52" spans="2:18" x14ac:dyDescent="0.25">
      <c r="B52" s="126"/>
      <c r="C52" s="91">
        <v>42.5</v>
      </c>
      <c r="D52" s="93">
        <v>328977.50000000006</v>
      </c>
      <c r="E52" s="93">
        <v>311871.25000000006</v>
      </c>
      <c r="F52" s="93">
        <v>294765.00000000006</v>
      </c>
      <c r="G52" s="93">
        <v>277658.75000000006</v>
      </c>
      <c r="H52" s="93">
        <v>260552.50000000003</v>
      </c>
      <c r="I52" s="93">
        <v>243446.25000000003</v>
      </c>
      <c r="J52" s="93">
        <v>226340.00000000006</v>
      </c>
      <c r="K52" s="93">
        <v>209233.75000000003</v>
      </c>
      <c r="L52" s="93">
        <v>192127.50000000003</v>
      </c>
      <c r="M52" s="93">
        <v>175021.25</v>
      </c>
      <c r="N52" s="93">
        <v>157915</v>
      </c>
      <c r="O52" s="93">
        <v>154491.84677813406</v>
      </c>
      <c r="P52" s="93">
        <v>154491.84677813406</v>
      </c>
      <c r="Q52" s="93">
        <v>154491.84677813406</v>
      </c>
      <c r="R52" s="94">
        <v>154491.84677813406</v>
      </c>
    </row>
    <row r="53" spans="2:18" x14ac:dyDescent="0.25">
      <c r="B53" s="126"/>
      <c r="C53" s="91">
        <v>43.25</v>
      </c>
      <c r="D53" s="93">
        <v>340448.75000000006</v>
      </c>
      <c r="E53" s="93">
        <v>323040.62500000006</v>
      </c>
      <c r="F53" s="93">
        <v>305632.50000000006</v>
      </c>
      <c r="G53" s="93">
        <v>288224.37500000006</v>
      </c>
      <c r="H53" s="93">
        <v>270816.25</v>
      </c>
      <c r="I53" s="93">
        <v>253408.12500000003</v>
      </c>
      <c r="J53" s="93">
        <v>236000.00000000006</v>
      </c>
      <c r="K53" s="93">
        <v>218591.87500000003</v>
      </c>
      <c r="L53" s="93">
        <v>201183.75000000003</v>
      </c>
      <c r="M53" s="93">
        <v>183775.625</v>
      </c>
      <c r="N53" s="93">
        <v>166367.5</v>
      </c>
      <c r="O53" s="93">
        <v>154491.84677813406</v>
      </c>
      <c r="P53" s="93">
        <v>154491.84677813406</v>
      </c>
      <c r="Q53" s="93">
        <v>154491.84677813406</v>
      </c>
      <c r="R53" s="94">
        <v>154491.84677813406</v>
      </c>
    </row>
    <row r="54" spans="2:18" x14ac:dyDescent="0.25">
      <c r="B54" s="126"/>
      <c r="C54" s="91">
        <v>44</v>
      </c>
      <c r="D54" s="93">
        <v>351920.00000000006</v>
      </c>
      <c r="E54" s="93">
        <v>334210.00000000006</v>
      </c>
      <c r="F54" s="93">
        <v>316500.00000000006</v>
      </c>
      <c r="G54" s="93">
        <v>298790.00000000006</v>
      </c>
      <c r="H54" s="93">
        <v>281080</v>
      </c>
      <c r="I54" s="93">
        <v>263370</v>
      </c>
      <c r="J54" s="93">
        <v>245660.00000000006</v>
      </c>
      <c r="K54" s="93">
        <v>227950.00000000003</v>
      </c>
      <c r="L54" s="93">
        <v>210240.00000000003</v>
      </c>
      <c r="M54" s="93">
        <v>192530</v>
      </c>
      <c r="N54" s="93">
        <v>174820</v>
      </c>
      <c r="O54" s="93">
        <v>157110.00000000003</v>
      </c>
      <c r="P54" s="93">
        <v>154491.84677813406</v>
      </c>
      <c r="Q54" s="93">
        <v>154491.84677813406</v>
      </c>
      <c r="R54" s="94">
        <v>154491.84677813406</v>
      </c>
    </row>
    <row r="55" spans="2:18" x14ac:dyDescent="0.25">
      <c r="B55" s="126"/>
      <c r="C55" s="91">
        <v>44.75</v>
      </c>
      <c r="D55" s="93">
        <v>363391.25000000006</v>
      </c>
      <c r="E55" s="93">
        <v>345379.37500000006</v>
      </c>
      <c r="F55" s="93">
        <v>327367.50000000006</v>
      </c>
      <c r="G55" s="93">
        <v>309355.62500000006</v>
      </c>
      <c r="H55" s="93">
        <v>291343.75</v>
      </c>
      <c r="I55" s="93">
        <v>273331.875</v>
      </c>
      <c r="J55" s="93">
        <v>255320.00000000006</v>
      </c>
      <c r="K55" s="93">
        <v>237308.12500000003</v>
      </c>
      <c r="L55" s="93">
        <v>219296.25000000003</v>
      </c>
      <c r="M55" s="93">
        <v>201284.375</v>
      </c>
      <c r="N55" s="93">
        <v>183272.5</v>
      </c>
      <c r="O55" s="93">
        <v>165260.62500000003</v>
      </c>
      <c r="P55" s="93">
        <v>154491.84677813406</v>
      </c>
      <c r="Q55" s="93">
        <v>154491.84677813406</v>
      </c>
      <c r="R55" s="94">
        <v>154491.84677813406</v>
      </c>
    </row>
    <row r="56" spans="2:18" x14ac:dyDescent="0.25">
      <c r="B56" s="126"/>
      <c r="C56" s="91">
        <v>45.5</v>
      </c>
      <c r="D56" s="93">
        <v>374862.50000000006</v>
      </c>
      <c r="E56" s="93">
        <v>356548.75000000006</v>
      </c>
      <c r="F56" s="93">
        <v>338235.00000000006</v>
      </c>
      <c r="G56" s="93">
        <v>319921.25000000006</v>
      </c>
      <c r="H56" s="93">
        <v>301607.5</v>
      </c>
      <c r="I56" s="93">
        <v>283293.75</v>
      </c>
      <c r="J56" s="93">
        <v>264980.00000000006</v>
      </c>
      <c r="K56" s="93">
        <v>246666.25000000003</v>
      </c>
      <c r="L56" s="93">
        <v>228352.50000000003</v>
      </c>
      <c r="M56" s="93">
        <v>210038.75</v>
      </c>
      <c r="N56" s="93">
        <v>191725</v>
      </c>
      <c r="O56" s="93">
        <v>173411.25000000003</v>
      </c>
      <c r="P56" s="93">
        <v>155097.49999999997</v>
      </c>
      <c r="Q56" s="93">
        <v>154491.84677813406</v>
      </c>
      <c r="R56" s="94">
        <v>154491.84677813406</v>
      </c>
    </row>
    <row r="57" spans="2:18" x14ac:dyDescent="0.25">
      <c r="B57" s="126"/>
      <c r="C57" s="91">
        <v>46.25</v>
      </c>
      <c r="D57" s="93">
        <v>386333.75000000006</v>
      </c>
      <c r="E57" s="93">
        <v>367718.12500000006</v>
      </c>
      <c r="F57" s="93">
        <v>349102.50000000006</v>
      </c>
      <c r="G57" s="93">
        <v>330486.87500000006</v>
      </c>
      <c r="H57" s="93">
        <v>311871.25</v>
      </c>
      <c r="I57" s="93">
        <v>293255.625</v>
      </c>
      <c r="J57" s="93">
        <v>274640.00000000006</v>
      </c>
      <c r="K57" s="93">
        <v>256024.37500000003</v>
      </c>
      <c r="L57" s="93">
        <v>237408.75000000003</v>
      </c>
      <c r="M57" s="93">
        <v>218793.125</v>
      </c>
      <c r="N57" s="93">
        <v>200177.5</v>
      </c>
      <c r="O57" s="93">
        <v>181561.87500000003</v>
      </c>
      <c r="P57" s="93">
        <v>162946.24999999997</v>
      </c>
      <c r="Q57" s="93">
        <v>154491.84677813406</v>
      </c>
      <c r="R57" s="94">
        <v>154491.84677813406</v>
      </c>
    </row>
    <row r="58" spans="2:18" x14ac:dyDescent="0.25">
      <c r="B58" s="126"/>
      <c r="C58" s="91">
        <v>47</v>
      </c>
      <c r="D58" s="93">
        <v>397805.00000000006</v>
      </c>
      <c r="E58" s="93">
        <v>378887.50000000006</v>
      </c>
      <c r="F58" s="93">
        <v>359970.00000000006</v>
      </c>
      <c r="G58" s="93">
        <v>341052.50000000006</v>
      </c>
      <c r="H58" s="93">
        <v>322135</v>
      </c>
      <c r="I58" s="93">
        <v>303217.5</v>
      </c>
      <c r="J58" s="93">
        <v>284300.00000000006</v>
      </c>
      <c r="K58" s="93">
        <v>265382.50000000006</v>
      </c>
      <c r="L58" s="93">
        <v>246465.00000000003</v>
      </c>
      <c r="M58" s="93">
        <v>227547.5</v>
      </c>
      <c r="N58" s="93">
        <v>208630</v>
      </c>
      <c r="O58" s="93">
        <v>189712.50000000003</v>
      </c>
      <c r="P58" s="93">
        <v>170794.99999999997</v>
      </c>
      <c r="Q58" s="93">
        <v>154491.84677813406</v>
      </c>
      <c r="R58" s="94">
        <v>154491.84677813406</v>
      </c>
    </row>
    <row r="59" spans="2:18" x14ac:dyDescent="0.25">
      <c r="B59" s="126"/>
      <c r="C59" s="91">
        <v>47.75</v>
      </c>
      <c r="D59" s="93">
        <v>409276.25000000006</v>
      </c>
      <c r="E59" s="93">
        <v>390056.87500000006</v>
      </c>
      <c r="F59" s="93">
        <v>370837.50000000006</v>
      </c>
      <c r="G59" s="93">
        <v>351618.12500000006</v>
      </c>
      <c r="H59" s="93">
        <v>332398.75</v>
      </c>
      <c r="I59" s="93">
        <v>313179.375</v>
      </c>
      <c r="J59" s="93">
        <v>293960.00000000006</v>
      </c>
      <c r="K59" s="93">
        <v>274740.62500000006</v>
      </c>
      <c r="L59" s="93">
        <v>255521.25000000003</v>
      </c>
      <c r="M59" s="93">
        <v>236301.875</v>
      </c>
      <c r="N59" s="93">
        <v>217082.5</v>
      </c>
      <c r="O59" s="93">
        <v>197863.12500000003</v>
      </c>
      <c r="P59" s="93">
        <v>178643.74999999997</v>
      </c>
      <c r="Q59" s="93">
        <v>159424.375</v>
      </c>
      <c r="R59" s="94">
        <v>154491.84677813406</v>
      </c>
    </row>
    <row r="60" spans="2:18" x14ac:dyDescent="0.25">
      <c r="B60" s="126"/>
      <c r="C60" s="91">
        <v>48.5</v>
      </c>
      <c r="D60" s="93">
        <v>420747.50000000006</v>
      </c>
      <c r="E60" s="93">
        <v>401226.25000000006</v>
      </c>
      <c r="F60" s="93">
        <v>381705.00000000006</v>
      </c>
      <c r="G60" s="93">
        <v>362183.75000000006</v>
      </c>
      <c r="H60" s="93">
        <v>342662.5</v>
      </c>
      <c r="I60" s="93">
        <v>323141.25</v>
      </c>
      <c r="J60" s="93">
        <v>303620.00000000006</v>
      </c>
      <c r="K60" s="93">
        <v>284098.75000000006</v>
      </c>
      <c r="L60" s="93">
        <v>264577.5</v>
      </c>
      <c r="M60" s="93">
        <v>245056.25</v>
      </c>
      <c r="N60" s="93">
        <v>225535</v>
      </c>
      <c r="O60" s="93">
        <v>206013.75000000003</v>
      </c>
      <c r="P60" s="93">
        <v>186492.49999999997</v>
      </c>
      <c r="Q60" s="93">
        <v>166971.25</v>
      </c>
      <c r="R60" s="94">
        <v>154491.84677813406</v>
      </c>
    </row>
    <row r="61" spans="2:18" x14ac:dyDescent="0.25">
      <c r="B61" s="126"/>
      <c r="C61" s="91">
        <v>49.25</v>
      </c>
      <c r="D61" s="93">
        <v>432218.75000000006</v>
      </c>
      <c r="E61" s="93">
        <v>412395.62500000006</v>
      </c>
      <c r="F61" s="93">
        <v>392572.50000000006</v>
      </c>
      <c r="G61" s="93">
        <v>372749.37500000006</v>
      </c>
      <c r="H61" s="93">
        <v>352926.25</v>
      </c>
      <c r="I61" s="93">
        <v>333103.125</v>
      </c>
      <c r="J61" s="93">
        <v>313280.00000000006</v>
      </c>
      <c r="K61" s="93">
        <v>293456.87500000006</v>
      </c>
      <c r="L61" s="93">
        <v>273633.75</v>
      </c>
      <c r="M61" s="93">
        <v>253810.625</v>
      </c>
      <c r="N61" s="93">
        <v>233987.5</v>
      </c>
      <c r="O61" s="93">
        <v>214164.37500000003</v>
      </c>
      <c r="P61" s="93">
        <v>194341.24999999997</v>
      </c>
      <c r="Q61" s="93">
        <v>174518.125</v>
      </c>
      <c r="R61" s="94">
        <v>154695</v>
      </c>
    </row>
    <row r="62" spans="2:18" ht="15.75" thickBot="1" x14ac:dyDescent="0.3">
      <c r="B62" s="127"/>
      <c r="C62" s="92">
        <v>50</v>
      </c>
      <c r="D62" s="95">
        <v>443690.00000000006</v>
      </c>
      <c r="E62" s="95">
        <v>423565.00000000006</v>
      </c>
      <c r="F62" s="95">
        <v>403440.00000000006</v>
      </c>
      <c r="G62" s="95">
        <v>383315.00000000006</v>
      </c>
      <c r="H62" s="95">
        <v>363190</v>
      </c>
      <c r="I62" s="95">
        <v>343065</v>
      </c>
      <c r="J62" s="95">
        <v>322940.00000000006</v>
      </c>
      <c r="K62" s="95">
        <v>302815.00000000006</v>
      </c>
      <c r="L62" s="95">
        <v>282690</v>
      </c>
      <c r="M62" s="95">
        <v>262565</v>
      </c>
      <c r="N62" s="95">
        <v>242440</v>
      </c>
      <c r="O62" s="95">
        <v>222315.00000000003</v>
      </c>
      <c r="P62" s="95">
        <v>202189.99999999997</v>
      </c>
      <c r="Q62" s="95">
        <v>182065</v>
      </c>
      <c r="R62" s="96">
        <v>161940</v>
      </c>
    </row>
  </sheetData>
  <mergeCells count="4">
    <mergeCell ref="B38:R38"/>
    <mergeCell ref="B39:R39"/>
    <mergeCell ref="D40:R40"/>
    <mergeCell ref="B42:B62"/>
  </mergeCells>
  <pageMargins left="0.7" right="0.7" top="0.75" bottom="0.75" header="0.3" footer="0.3"/>
  <pageSetup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9"/>
  <sheetViews>
    <sheetView showGridLines="0" topLeftCell="A35" workbookViewId="0">
      <selection activeCell="F49" sqref="F49"/>
    </sheetView>
  </sheetViews>
  <sheetFormatPr defaultRowHeight="15" x14ac:dyDescent="0.25"/>
  <cols>
    <col min="1" max="1" width="0.28515625" customWidth="1"/>
    <col min="2" max="5" width="15.7109375" customWidth="1"/>
  </cols>
  <sheetData>
    <row r="1" spans="2:2" s="79" customFormat="1" ht="18" x14ac:dyDescent="0.25">
      <c r="B1" s="82" t="s">
        <v>456</v>
      </c>
    </row>
    <row r="2" spans="2:2" s="80" customFormat="1" ht="10.5" x14ac:dyDescent="0.15">
      <c r="B2" s="83" t="s">
        <v>450</v>
      </c>
    </row>
    <row r="3" spans="2:2" s="80" customFormat="1" ht="10.5" x14ac:dyDescent="0.15">
      <c r="B3" s="83" t="s">
        <v>467</v>
      </c>
    </row>
    <row r="4" spans="2:2" s="80" customFormat="1" ht="10.5" x14ac:dyDescent="0.15">
      <c r="B4" s="83" t="s">
        <v>465</v>
      </c>
    </row>
    <row r="5" spans="2:2" s="80" customFormat="1" ht="10.5" x14ac:dyDescent="0.15">
      <c r="B5" s="83" t="s">
        <v>457</v>
      </c>
    </row>
    <row r="6" spans="2:2" s="81" customFormat="1" ht="10.5" x14ac:dyDescent="0.15">
      <c r="B6" s="84" t="s">
        <v>458</v>
      </c>
    </row>
    <row r="37" spans="2:5" ht="15.75" thickBot="1" x14ac:dyDescent="0.3"/>
    <row r="38" spans="2:5" ht="15.75" thickBot="1" x14ac:dyDescent="0.3">
      <c r="B38" s="116" t="s">
        <v>459</v>
      </c>
      <c r="C38" s="117"/>
      <c r="D38" s="117"/>
      <c r="E38" s="118"/>
    </row>
    <row r="39" spans="2:5" x14ac:dyDescent="0.25">
      <c r="B39" s="128" t="s">
        <v>445</v>
      </c>
      <c r="C39" s="129"/>
      <c r="D39" s="130" t="s">
        <v>384</v>
      </c>
      <c r="E39" s="131"/>
    </row>
    <row r="40" spans="2:5" x14ac:dyDescent="0.25">
      <c r="B40" s="99" t="s">
        <v>454</v>
      </c>
      <c r="C40" s="104" t="s">
        <v>455</v>
      </c>
      <c r="D40" s="103" t="s">
        <v>454</v>
      </c>
      <c r="E40" s="102" t="s">
        <v>455</v>
      </c>
    </row>
    <row r="41" spans="2:5" x14ac:dyDescent="0.25">
      <c r="B41" s="97">
        <v>0.17500000000000002</v>
      </c>
      <c r="C41" s="105">
        <v>35</v>
      </c>
      <c r="D41" s="107">
        <v>0.05</v>
      </c>
      <c r="E41" s="100">
        <v>35</v>
      </c>
    </row>
    <row r="42" spans="2:5" x14ac:dyDescent="0.25">
      <c r="B42" s="97">
        <v>0.17500000000000002</v>
      </c>
      <c r="C42" s="105">
        <v>35.75</v>
      </c>
      <c r="D42" s="107">
        <v>0.05</v>
      </c>
      <c r="E42" s="100">
        <v>35.75</v>
      </c>
    </row>
    <row r="43" spans="2:5" x14ac:dyDescent="0.25">
      <c r="B43" s="97">
        <v>0.2</v>
      </c>
      <c r="C43" s="105">
        <v>35</v>
      </c>
      <c r="D43" s="107">
        <v>0.05</v>
      </c>
      <c r="E43" s="100">
        <v>36.5</v>
      </c>
    </row>
    <row r="44" spans="2:5" x14ac:dyDescent="0.25">
      <c r="B44" s="97">
        <v>0.2</v>
      </c>
      <c r="C44" s="105">
        <v>35.75</v>
      </c>
      <c r="D44" s="107">
        <v>0.05</v>
      </c>
      <c r="E44" s="100">
        <v>37.25</v>
      </c>
    </row>
    <row r="45" spans="2:5" x14ac:dyDescent="0.25">
      <c r="B45" s="97">
        <v>0.2</v>
      </c>
      <c r="C45" s="105">
        <v>36.5</v>
      </c>
      <c r="D45" s="107">
        <v>0.05</v>
      </c>
      <c r="E45" s="100">
        <v>38</v>
      </c>
    </row>
    <row r="46" spans="2:5" x14ac:dyDescent="0.25">
      <c r="B46" s="97">
        <v>0.22500000000000001</v>
      </c>
      <c r="C46" s="105">
        <v>35</v>
      </c>
      <c r="D46" s="107">
        <v>0.05</v>
      </c>
      <c r="E46" s="100">
        <v>38.75</v>
      </c>
    </row>
    <row r="47" spans="2:5" x14ac:dyDescent="0.25">
      <c r="B47" s="97">
        <v>0.22500000000000001</v>
      </c>
      <c r="C47" s="105">
        <v>35.75</v>
      </c>
      <c r="D47" s="107">
        <v>0.05</v>
      </c>
      <c r="E47" s="100">
        <v>39.5</v>
      </c>
    </row>
    <row r="48" spans="2:5" x14ac:dyDescent="0.25">
      <c r="B48" s="97">
        <v>0.22500000000000001</v>
      </c>
      <c r="C48" s="105">
        <v>36.5</v>
      </c>
      <c r="D48" s="107">
        <v>0.05</v>
      </c>
      <c r="E48" s="100">
        <v>40.25</v>
      </c>
    </row>
    <row r="49" spans="2:5" x14ac:dyDescent="0.25">
      <c r="B49" s="97">
        <v>0.22500000000000001</v>
      </c>
      <c r="C49" s="105">
        <v>37.25</v>
      </c>
      <c r="D49" s="107">
        <v>0.05</v>
      </c>
      <c r="E49" s="100">
        <v>41</v>
      </c>
    </row>
    <row r="50" spans="2:5" x14ac:dyDescent="0.25">
      <c r="B50" s="97">
        <v>0.22500000000000001</v>
      </c>
      <c r="C50" s="105">
        <v>38</v>
      </c>
      <c r="D50" s="107">
        <v>0.05</v>
      </c>
      <c r="E50" s="100">
        <v>41.75</v>
      </c>
    </row>
    <row r="51" spans="2:5" x14ac:dyDescent="0.25">
      <c r="B51" s="97">
        <v>0.25</v>
      </c>
      <c r="C51" s="105">
        <v>35</v>
      </c>
      <c r="D51" s="107">
        <v>0.05</v>
      </c>
      <c r="E51" s="100">
        <v>42.5</v>
      </c>
    </row>
    <row r="52" spans="2:5" x14ac:dyDescent="0.25">
      <c r="B52" s="97">
        <v>0.25</v>
      </c>
      <c r="C52" s="105">
        <v>35.75</v>
      </c>
      <c r="D52" s="107">
        <v>0.05</v>
      </c>
      <c r="E52" s="100">
        <v>43.25</v>
      </c>
    </row>
    <row r="53" spans="2:5" x14ac:dyDescent="0.25">
      <c r="B53" s="97">
        <v>0.25</v>
      </c>
      <c r="C53" s="105">
        <v>36.5</v>
      </c>
      <c r="D53" s="107">
        <v>0.05</v>
      </c>
      <c r="E53" s="100">
        <v>44</v>
      </c>
    </row>
    <row r="54" spans="2:5" x14ac:dyDescent="0.25">
      <c r="B54" s="97">
        <v>0.25</v>
      </c>
      <c r="C54" s="105">
        <v>37.25</v>
      </c>
      <c r="D54" s="107">
        <v>0.05</v>
      </c>
      <c r="E54" s="100">
        <v>44.75</v>
      </c>
    </row>
    <row r="55" spans="2:5" x14ac:dyDescent="0.25">
      <c r="B55" s="97">
        <v>0.25</v>
      </c>
      <c r="C55" s="105">
        <v>38</v>
      </c>
      <c r="D55" s="107">
        <v>0.05</v>
      </c>
      <c r="E55" s="100">
        <v>45.5</v>
      </c>
    </row>
    <row r="56" spans="2:5" x14ac:dyDescent="0.25">
      <c r="B56" s="97">
        <v>0.25</v>
      </c>
      <c r="C56" s="105">
        <v>38.75</v>
      </c>
      <c r="D56" s="107">
        <v>0.05</v>
      </c>
      <c r="E56" s="100">
        <v>46.25</v>
      </c>
    </row>
    <row r="57" spans="2:5" x14ac:dyDescent="0.25">
      <c r="B57" s="97">
        <v>0.27500000000000002</v>
      </c>
      <c r="C57" s="105">
        <v>35</v>
      </c>
      <c r="D57" s="107">
        <v>0.05</v>
      </c>
      <c r="E57" s="100">
        <v>47</v>
      </c>
    </row>
    <row r="58" spans="2:5" x14ac:dyDescent="0.25">
      <c r="B58" s="97">
        <v>0.27500000000000002</v>
      </c>
      <c r="C58" s="105">
        <v>35.75</v>
      </c>
      <c r="D58" s="107">
        <v>0.05</v>
      </c>
      <c r="E58" s="100">
        <v>47.75</v>
      </c>
    </row>
    <row r="59" spans="2:5" x14ac:dyDescent="0.25">
      <c r="B59" s="97">
        <v>0.27500000000000002</v>
      </c>
      <c r="C59" s="105">
        <v>36.5</v>
      </c>
      <c r="D59" s="107">
        <v>0.05</v>
      </c>
      <c r="E59" s="100">
        <v>48.5</v>
      </c>
    </row>
    <row r="60" spans="2:5" x14ac:dyDescent="0.25">
      <c r="B60" s="97">
        <v>0.27500000000000002</v>
      </c>
      <c r="C60" s="105">
        <v>37.25</v>
      </c>
      <c r="D60" s="107">
        <v>0.05</v>
      </c>
      <c r="E60" s="100">
        <v>49.25</v>
      </c>
    </row>
    <row r="61" spans="2:5" x14ac:dyDescent="0.25">
      <c r="B61" s="97">
        <v>0.27500000000000002</v>
      </c>
      <c r="C61" s="105">
        <v>38</v>
      </c>
      <c r="D61" s="107">
        <v>0.05</v>
      </c>
      <c r="E61" s="100">
        <v>50</v>
      </c>
    </row>
    <row r="62" spans="2:5" x14ac:dyDescent="0.25">
      <c r="B62" s="97">
        <v>0.27500000000000002</v>
      </c>
      <c r="C62" s="105">
        <v>38.75</v>
      </c>
      <c r="D62" s="107">
        <v>7.5000000000000011E-2</v>
      </c>
      <c r="E62" s="100">
        <v>35</v>
      </c>
    </row>
    <row r="63" spans="2:5" x14ac:dyDescent="0.25">
      <c r="B63" s="97">
        <v>0.27500000000000002</v>
      </c>
      <c r="C63" s="105">
        <v>39.5</v>
      </c>
      <c r="D63" s="107">
        <v>7.5000000000000011E-2</v>
      </c>
      <c r="E63" s="100">
        <v>35.75</v>
      </c>
    </row>
    <row r="64" spans="2:5" x14ac:dyDescent="0.25">
      <c r="B64" s="97">
        <v>0.27500000000000002</v>
      </c>
      <c r="C64" s="105">
        <v>40.25</v>
      </c>
      <c r="D64" s="107">
        <v>7.5000000000000011E-2</v>
      </c>
      <c r="E64" s="100">
        <v>36.5</v>
      </c>
    </row>
    <row r="65" spans="2:5" x14ac:dyDescent="0.25">
      <c r="B65" s="97">
        <v>0.30000000000000004</v>
      </c>
      <c r="C65" s="105">
        <v>35</v>
      </c>
      <c r="D65" s="107">
        <v>7.5000000000000011E-2</v>
      </c>
      <c r="E65" s="100">
        <v>37.25</v>
      </c>
    </row>
    <row r="66" spans="2:5" x14ac:dyDescent="0.25">
      <c r="B66" s="97">
        <v>0.30000000000000004</v>
      </c>
      <c r="C66" s="105">
        <v>35.75</v>
      </c>
      <c r="D66" s="107">
        <v>7.5000000000000011E-2</v>
      </c>
      <c r="E66" s="100">
        <v>38</v>
      </c>
    </row>
    <row r="67" spans="2:5" x14ac:dyDescent="0.25">
      <c r="B67" s="97">
        <v>0.30000000000000004</v>
      </c>
      <c r="C67" s="105">
        <v>36.5</v>
      </c>
      <c r="D67" s="107">
        <v>7.5000000000000011E-2</v>
      </c>
      <c r="E67" s="100">
        <v>38.75</v>
      </c>
    </row>
    <row r="68" spans="2:5" x14ac:dyDescent="0.25">
      <c r="B68" s="97">
        <v>0.30000000000000004</v>
      </c>
      <c r="C68" s="105">
        <v>37.25</v>
      </c>
      <c r="D68" s="107">
        <v>7.5000000000000011E-2</v>
      </c>
      <c r="E68" s="100">
        <v>39.5</v>
      </c>
    </row>
    <row r="69" spans="2:5" x14ac:dyDescent="0.25">
      <c r="B69" s="97">
        <v>0.30000000000000004</v>
      </c>
      <c r="C69" s="105">
        <v>38</v>
      </c>
      <c r="D69" s="107">
        <v>7.5000000000000011E-2</v>
      </c>
      <c r="E69" s="100">
        <v>40.25</v>
      </c>
    </row>
    <row r="70" spans="2:5" x14ac:dyDescent="0.25">
      <c r="B70" s="97">
        <v>0.30000000000000004</v>
      </c>
      <c r="C70" s="105">
        <v>38.75</v>
      </c>
      <c r="D70" s="107">
        <v>7.5000000000000011E-2</v>
      </c>
      <c r="E70" s="100">
        <v>41</v>
      </c>
    </row>
    <row r="71" spans="2:5" x14ac:dyDescent="0.25">
      <c r="B71" s="97">
        <v>0.30000000000000004</v>
      </c>
      <c r="C71" s="105">
        <v>39.5</v>
      </c>
      <c r="D71" s="107">
        <v>7.5000000000000011E-2</v>
      </c>
      <c r="E71" s="100">
        <v>41.75</v>
      </c>
    </row>
    <row r="72" spans="2:5" x14ac:dyDescent="0.25">
      <c r="B72" s="97">
        <v>0.30000000000000004</v>
      </c>
      <c r="C72" s="105">
        <v>40.25</v>
      </c>
      <c r="D72" s="107">
        <v>7.5000000000000011E-2</v>
      </c>
      <c r="E72" s="100">
        <v>42.5</v>
      </c>
    </row>
    <row r="73" spans="2:5" x14ac:dyDescent="0.25">
      <c r="B73" s="97">
        <v>0.30000000000000004</v>
      </c>
      <c r="C73" s="105">
        <v>41</v>
      </c>
      <c r="D73" s="107">
        <v>7.5000000000000011E-2</v>
      </c>
      <c r="E73" s="100">
        <v>43.25</v>
      </c>
    </row>
    <row r="74" spans="2:5" x14ac:dyDescent="0.25">
      <c r="B74" s="97">
        <v>0.30000000000000004</v>
      </c>
      <c r="C74" s="105">
        <v>41.75</v>
      </c>
      <c r="D74" s="107">
        <v>7.5000000000000011E-2</v>
      </c>
      <c r="E74" s="100">
        <v>44</v>
      </c>
    </row>
    <row r="75" spans="2:5" x14ac:dyDescent="0.25">
      <c r="B75" s="97">
        <v>0.32500000000000001</v>
      </c>
      <c r="C75" s="105">
        <v>35</v>
      </c>
      <c r="D75" s="107">
        <v>7.5000000000000011E-2</v>
      </c>
      <c r="E75" s="100">
        <v>44.75</v>
      </c>
    </row>
    <row r="76" spans="2:5" x14ac:dyDescent="0.25">
      <c r="B76" s="97">
        <v>0.32500000000000001</v>
      </c>
      <c r="C76" s="105">
        <v>35.75</v>
      </c>
      <c r="D76" s="107">
        <v>7.5000000000000011E-2</v>
      </c>
      <c r="E76" s="100">
        <v>45.5</v>
      </c>
    </row>
    <row r="77" spans="2:5" x14ac:dyDescent="0.25">
      <c r="B77" s="97">
        <v>0.32500000000000001</v>
      </c>
      <c r="C77" s="105">
        <v>36.5</v>
      </c>
      <c r="D77" s="107">
        <v>7.5000000000000011E-2</v>
      </c>
      <c r="E77" s="100">
        <v>46.25</v>
      </c>
    </row>
    <row r="78" spans="2:5" x14ac:dyDescent="0.25">
      <c r="B78" s="97">
        <v>0.32500000000000001</v>
      </c>
      <c r="C78" s="105">
        <v>37.25</v>
      </c>
      <c r="D78" s="107">
        <v>7.5000000000000011E-2</v>
      </c>
      <c r="E78" s="100">
        <v>47</v>
      </c>
    </row>
    <row r="79" spans="2:5" x14ac:dyDescent="0.25">
      <c r="B79" s="97">
        <v>0.32500000000000001</v>
      </c>
      <c r="C79" s="105">
        <v>38</v>
      </c>
      <c r="D79" s="107">
        <v>7.5000000000000011E-2</v>
      </c>
      <c r="E79" s="100">
        <v>47.75</v>
      </c>
    </row>
    <row r="80" spans="2:5" x14ac:dyDescent="0.25">
      <c r="B80" s="97">
        <v>0.32500000000000001</v>
      </c>
      <c r="C80" s="105">
        <v>38.75</v>
      </c>
      <c r="D80" s="107">
        <v>7.5000000000000011E-2</v>
      </c>
      <c r="E80" s="100">
        <v>48.5</v>
      </c>
    </row>
    <row r="81" spans="2:5" x14ac:dyDescent="0.25">
      <c r="B81" s="97">
        <v>0.32500000000000001</v>
      </c>
      <c r="C81" s="105">
        <v>39.5</v>
      </c>
      <c r="D81" s="107">
        <v>7.5000000000000011E-2</v>
      </c>
      <c r="E81" s="100">
        <v>49.25</v>
      </c>
    </row>
    <row r="82" spans="2:5" x14ac:dyDescent="0.25">
      <c r="B82" s="97">
        <v>0.32500000000000001</v>
      </c>
      <c r="C82" s="105">
        <v>40.25</v>
      </c>
      <c r="D82" s="107">
        <v>7.5000000000000011E-2</v>
      </c>
      <c r="E82" s="100">
        <v>50</v>
      </c>
    </row>
    <row r="83" spans="2:5" x14ac:dyDescent="0.25">
      <c r="B83" s="97">
        <v>0.32500000000000001</v>
      </c>
      <c r="C83" s="105">
        <v>41</v>
      </c>
      <c r="D83" s="107">
        <v>0.1</v>
      </c>
      <c r="E83" s="100">
        <v>35</v>
      </c>
    </row>
    <row r="84" spans="2:5" x14ac:dyDescent="0.25">
      <c r="B84" s="97">
        <v>0.32500000000000001</v>
      </c>
      <c r="C84" s="105">
        <v>41.75</v>
      </c>
      <c r="D84" s="107">
        <v>0.1</v>
      </c>
      <c r="E84" s="100">
        <v>35.75</v>
      </c>
    </row>
    <row r="85" spans="2:5" x14ac:dyDescent="0.25">
      <c r="B85" s="97">
        <v>0.32500000000000001</v>
      </c>
      <c r="C85" s="105">
        <v>42.5</v>
      </c>
      <c r="D85" s="107">
        <v>0.1</v>
      </c>
      <c r="E85" s="100">
        <v>36.5</v>
      </c>
    </row>
    <row r="86" spans="2:5" x14ac:dyDescent="0.25">
      <c r="B86" s="97">
        <v>0.32500000000000001</v>
      </c>
      <c r="C86" s="105">
        <v>43.25</v>
      </c>
      <c r="D86" s="107">
        <v>0.1</v>
      </c>
      <c r="E86" s="100">
        <v>37.25</v>
      </c>
    </row>
    <row r="87" spans="2:5" x14ac:dyDescent="0.25">
      <c r="B87" s="97">
        <v>0.35000000000000003</v>
      </c>
      <c r="C87" s="105">
        <v>35</v>
      </c>
      <c r="D87" s="107">
        <v>0.1</v>
      </c>
      <c r="E87" s="100">
        <v>38</v>
      </c>
    </row>
    <row r="88" spans="2:5" x14ac:dyDescent="0.25">
      <c r="B88" s="97">
        <v>0.35000000000000003</v>
      </c>
      <c r="C88" s="105">
        <v>35.75</v>
      </c>
      <c r="D88" s="107">
        <v>0.1</v>
      </c>
      <c r="E88" s="100">
        <v>38.75</v>
      </c>
    </row>
    <row r="89" spans="2:5" x14ac:dyDescent="0.25">
      <c r="B89" s="97">
        <v>0.35000000000000003</v>
      </c>
      <c r="C89" s="105">
        <v>36.5</v>
      </c>
      <c r="D89" s="107">
        <v>0.1</v>
      </c>
      <c r="E89" s="100">
        <v>39.5</v>
      </c>
    </row>
    <row r="90" spans="2:5" x14ac:dyDescent="0.25">
      <c r="B90" s="97">
        <v>0.35000000000000003</v>
      </c>
      <c r="C90" s="105">
        <v>37.25</v>
      </c>
      <c r="D90" s="107">
        <v>0.1</v>
      </c>
      <c r="E90" s="100">
        <v>40.25</v>
      </c>
    </row>
    <row r="91" spans="2:5" x14ac:dyDescent="0.25">
      <c r="B91" s="97">
        <v>0.35000000000000003</v>
      </c>
      <c r="C91" s="105">
        <v>38</v>
      </c>
      <c r="D91" s="107">
        <v>0.1</v>
      </c>
      <c r="E91" s="100">
        <v>41</v>
      </c>
    </row>
    <row r="92" spans="2:5" x14ac:dyDescent="0.25">
      <c r="B92" s="97">
        <v>0.35000000000000003</v>
      </c>
      <c r="C92" s="105">
        <v>38.75</v>
      </c>
      <c r="D92" s="107">
        <v>0.1</v>
      </c>
      <c r="E92" s="100">
        <v>41.75</v>
      </c>
    </row>
    <row r="93" spans="2:5" x14ac:dyDescent="0.25">
      <c r="B93" s="97">
        <v>0.35000000000000003</v>
      </c>
      <c r="C93" s="105">
        <v>39.5</v>
      </c>
      <c r="D93" s="107">
        <v>0.1</v>
      </c>
      <c r="E93" s="100">
        <v>42.5</v>
      </c>
    </row>
    <row r="94" spans="2:5" x14ac:dyDescent="0.25">
      <c r="B94" s="97">
        <v>0.35000000000000003</v>
      </c>
      <c r="C94" s="105">
        <v>40.25</v>
      </c>
      <c r="D94" s="107">
        <v>0.1</v>
      </c>
      <c r="E94" s="100">
        <v>43.25</v>
      </c>
    </row>
    <row r="95" spans="2:5" x14ac:dyDescent="0.25">
      <c r="B95" s="97">
        <v>0.35000000000000003</v>
      </c>
      <c r="C95" s="105">
        <v>41</v>
      </c>
      <c r="D95" s="107">
        <v>0.1</v>
      </c>
      <c r="E95" s="100">
        <v>44</v>
      </c>
    </row>
    <row r="96" spans="2:5" x14ac:dyDescent="0.25">
      <c r="B96" s="97">
        <v>0.35000000000000003</v>
      </c>
      <c r="C96" s="105">
        <v>41.75</v>
      </c>
      <c r="D96" s="107">
        <v>0.1</v>
      </c>
      <c r="E96" s="100">
        <v>44.75</v>
      </c>
    </row>
    <row r="97" spans="2:5" x14ac:dyDescent="0.25">
      <c r="B97" s="97">
        <v>0.35000000000000003</v>
      </c>
      <c r="C97" s="105">
        <v>42.5</v>
      </c>
      <c r="D97" s="107">
        <v>0.1</v>
      </c>
      <c r="E97" s="100">
        <v>45.5</v>
      </c>
    </row>
    <row r="98" spans="2:5" x14ac:dyDescent="0.25">
      <c r="B98" s="97">
        <v>0.35000000000000003</v>
      </c>
      <c r="C98" s="105">
        <v>43.25</v>
      </c>
      <c r="D98" s="107">
        <v>0.1</v>
      </c>
      <c r="E98" s="100">
        <v>46.25</v>
      </c>
    </row>
    <row r="99" spans="2:5" x14ac:dyDescent="0.25">
      <c r="B99" s="97">
        <v>0.35000000000000003</v>
      </c>
      <c r="C99" s="105">
        <v>44</v>
      </c>
      <c r="D99" s="107">
        <v>0.1</v>
      </c>
      <c r="E99" s="100">
        <v>47</v>
      </c>
    </row>
    <row r="100" spans="2:5" x14ac:dyDescent="0.25">
      <c r="B100" s="97">
        <v>0.35000000000000003</v>
      </c>
      <c r="C100" s="105">
        <v>44.75</v>
      </c>
      <c r="D100" s="107">
        <v>0.1</v>
      </c>
      <c r="E100" s="100">
        <v>47.75</v>
      </c>
    </row>
    <row r="101" spans="2:5" x14ac:dyDescent="0.25">
      <c r="B101" s="97">
        <v>0.375</v>
      </c>
      <c r="C101" s="105">
        <v>35</v>
      </c>
      <c r="D101" s="107">
        <v>0.1</v>
      </c>
      <c r="E101" s="100">
        <v>48.5</v>
      </c>
    </row>
    <row r="102" spans="2:5" x14ac:dyDescent="0.25">
      <c r="B102" s="97">
        <v>0.375</v>
      </c>
      <c r="C102" s="105">
        <v>35.75</v>
      </c>
      <c r="D102" s="107">
        <v>0.1</v>
      </c>
      <c r="E102" s="100">
        <v>49.25</v>
      </c>
    </row>
    <row r="103" spans="2:5" x14ac:dyDescent="0.25">
      <c r="B103" s="97">
        <v>0.375</v>
      </c>
      <c r="C103" s="105">
        <v>36.5</v>
      </c>
      <c r="D103" s="107">
        <v>0.1</v>
      </c>
      <c r="E103" s="100">
        <v>50</v>
      </c>
    </row>
    <row r="104" spans="2:5" x14ac:dyDescent="0.25">
      <c r="B104" s="97">
        <v>0.375</v>
      </c>
      <c r="C104" s="105">
        <v>37.25</v>
      </c>
      <c r="D104" s="107">
        <v>0.125</v>
      </c>
      <c r="E104" s="100">
        <v>35</v>
      </c>
    </row>
    <row r="105" spans="2:5" x14ac:dyDescent="0.25">
      <c r="B105" s="97">
        <v>0.375</v>
      </c>
      <c r="C105" s="105">
        <v>38</v>
      </c>
      <c r="D105" s="107">
        <v>0.125</v>
      </c>
      <c r="E105" s="100">
        <v>35.75</v>
      </c>
    </row>
    <row r="106" spans="2:5" x14ac:dyDescent="0.25">
      <c r="B106" s="97">
        <v>0.375</v>
      </c>
      <c r="C106" s="105">
        <v>38.75</v>
      </c>
      <c r="D106" s="107">
        <v>0.125</v>
      </c>
      <c r="E106" s="100">
        <v>36.5</v>
      </c>
    </row>
    <row r="107" spans="2:5" x14ac:dyDescent="0.25">
      <c r="B107" s="97">
        <v>0.375</v>
      </c>
      <c r="C107" s="105">
        <v>39.5</v>
      </c>
      <c r="D107" s="107">
        <v>0.125</v>
      </c>
      <c r="E107" s="100">
        <v>37.25</v>
      </c>
    </row>
    <row r="108" spans="2:5" x14ac:dyDescent="0.25">
      <c r="B108" s="97">
        <v>0.375</v>
      </c>
      <c r="C108" s="105">
        <v>40.25</v>
      </c>
      <c r="D108" s="107">
        <v>0.125</v>
      </c>
      <c r="E108" s="100">
        <v>38</v>
      </c>
    </row>
    <row r="109" spans="2:5" x14ac:dyDescent="0.25">
      <c r="B109" s="97">
        <v>0.375</v>
      </c>
      <c r="C109" s="105">
        <v>41</v>
      </c>
      <c r="D109" s="107">
        <v>0.125</v>
      </c>
      <c r="E109" s="100">
        <v>38.75</v>
      </c>
    </row>
    <row r="110" spans="2:5" x14ac:dyDescent="0.25">
      <c r="B110" s="97">
        <v>0.375</v>
      </c>
      <c r="C110" s="105">
        <v>41.75</v>
      </c>
      <c r="D110" s="107">
        <v>0.125</v>
      </c>
      <c r="E110" s="100">
        <v>39.5</v>
      </c>
    </row>
    <row r="111" spans="2:5" x14ac:dyDescent="0.25">
      <c r="B111" s="97">
        <v>0.375</v>
      </c>
      <c r="C111" s="105">
        <v>42.5</v>
      </c>
      <c r="D111" s="107">
        <v>0.125</v>
      </c>
      <c r="E111" s="100">
        <v>40.25</v>
      </c>
    </row>
    <row r="112" spans="2:5" x14ac:dyDescent="0.25">
      <c r="B112" s="97">
        <v>0.375</v>
      </c>
      <c r="C112" s="105">
        <v>43.25</v>
      </c>
      <c r="D112" s="107">
        <v>0.125</v>
      </c>
      <c r="E112" s="100">
        <v>41</v>
      </c>
    </row>
    <row r="113" spans="2:5" x14ac:dyDescent="0.25">
      <c r="B113" s="97">
        <v>0.375</v>
      </c>
      <c r="C113" s="105">
        <v>44</v>
      </c>
      <c r="D113" s="107">
        <v>0.125</v>
      </c>
      <c r="E113" s="100">
        <v>41.75</v>
      </c>
    </row>
    <row r="114" spans="2:5" x14ac:dyDescent="0.25">
      <c r="B114" s="97">
        <v>0.375</v>
      </c>
      <c r="C114" s="105">
        <v>44.75</v>
      </c>
      <c r="D114" s="107">
        <v>0.125</v>
      </c>
      <c r="E114" s="100">
        <v>42.5</v>
      </c>
    </row>
    <row r="115" spans="2:5" x14ac:dyDescent="0.25">
      <c r="B115" s="97">
        <v>0.375</v>
      </c>
      <c r="C115" s="105">
        <v>45.5</v>
      </c>
      <c r="D115" s="107">
        <v>0.125</v>
      </c>
      <c r="E115" s="100">
        <v>43.25</v>
      </c>
    </row>
    <row r="116" spans="2:5" x14ac:dyDescent="0.25">
      <c r="B116" s="97">
        <v>0.375</v>
      </c>
      <c r="C116" s="105">
        <v>46.25</v>
      </c>
      <c r="D116" s="107">
        <v>0.125</v>
      </c>
      <c r="E116" s="100">
        <v>44</v>
      </c>
    </row>
    <row r="117" spans="2:5" x14ac:dyDescent="0.25">
      <c r="B117" s="97">
        <v>0.375</v>
      </c>
      <c r="C117" s="105">
        <v>47</v>
      </c>
      <c r="D117" s="107">
        <v>0.125</v>
      </c>
      <c r="E117" s="100">
        <v>44.75</v>
      </c>
    </row>
    <row r="118" spans="2:5" x14ac:dyDescent="0.25">
      <c r="B118" s="97">
        <v>0.4</v>
      </c>
      <c r="C118" s="105">
        <v>35</v>
      </c>
      <c r="D118" s="107">
        <v>0.125</v>
      </c>
      <c r="E118" s="100">
        <v>45.5</v>
      </c>
    </row>
    <row r="119" spans="2:5" x14ac:dyDescent="0.25">
      <c r="B119" s="97">
        <v>0.4</v>
      </c>
      <c r="C119" s="105">
        <v>35.75</v>
      </c>
      <c r="D119" s="107">
        <v>0.125</v>
      </c>
      <c r="E119" s="100">
        <v>46.25</v>
      </c>
    </row>
    <row r="120" spans="2:5" x14ac:dyDescent="0.25">
      <c r="B120" s="97">
        <v>0.4</v>
      </c>
      <c r="C120" s="105">
        <v>36.5</v>
      </c>
      <c r="D120" s="107">
        <v>0.125</v>
      </c>
      <c r="E120" s="100">
        <v>47</v>
      </c>
    </row>
    <row r="121" spans="2:5" x14ac:dyDescent="0.25">
      <c r="B121" s="97">
        <v>0.4</v>
      </c>
      <c r="C121" s="105">
        <v>37.25</v>
      </c>
      <c r="D121" s="107">
        <v>0.125</v>
      </c>
      <c r="E121" s="100">
        <v>47.75</v>
      </c>
    </row>
    <row r="122" spans="2:5" x14ac:dyDescent="0.25">
      <c r="B122" s="97">
        <v>0.4</v>
      </c>
      <c r="C122" s="105">
        <v>38</v>
      </c>
      <c r="D122" s="107">
        <v>0.125</v>
      </c>
      <c r="E122" s="100">
        <v>48.5</v>
      </c>
    </row>
    <row r="123" spans="2:5" x14ac:dyDescent="0.25">
      <c r="B123" s="97">
        <v>0.4</v>
      </c>
      <c r="C123" s="105">
        <v>38.75</v>
      </c>
      <c r="D123" s="107">
        <v>0.125</v>
      </c>
      <c r="E123" s="100">
        <v>49.25</v>
      </c>
    </row>
    <row r="124" spans="2:5" x14ac:dyDescent="0.25">
      <c r="B124" s="97">
        <v>0.4</v>
      </c>
      <c r="C124" s="105">
        <v>39.5</v>
      </c>
      <c r="D124" s="107">
        <v>0.125</v>
      </c>
      <c r="E124" s="100">
        <v>50</v>
      </c>
    </row>
    <row r="125" spans="2:5" x14ac:dyDescent="0.25">
      <c r="B125" s="97">
        <v>0.4</v>
      </c>
      <c r="C125" s="105">
        <v>40.25</v>
      </c>
      <c r="D125" s="107">
        <v>0.15000000000000002</v>
      </c>
      <c r="E125" s="100">
        <v>35</v>
      </c>
    </row>
    <row r="126" spans="2:5" x14ac:dyDescent="0.25">
      <c r="B126" s="97">
        <v>0.4</v>
      </c>
      <c r="C126" s="105">
        <v>41</v>
      </c>
      <c r="D126" s="107">
        <v>0.15000000000000002</v>
      </c>
      <c r="E126" s="100">
        <v>35.75</v>
      </c>
    </row>
    <row r="127" spans="2:5" x14ac:dyDescent="0.25">
      <c r="B127" s="97">
        <v>0.4</v>
      </c>
      <c r="C127" s="105">
        <v>41.75</v>
      </c>
      <c r="D127" s="107">
        <v>0.15000000000000002</v>
      </c>
      <c r="E127" s="100">
        <v>36.5</v>
      </c>
    </row>
    <row r="128" spans="2:5" x14ac:dyDescent="0.25">
      <c r="B128" s="97">
        <v>0.4</v>
      </c>
      <c r="C128" s="105">
        <v>42.5</v>
      </c>
      <c r="D128" s="107">
        <v>0.15000000000000002</v>
      </c>
      <c r="E128" s="100">
        <v>37.25</v>
      </c>
    </row>
    <row r="129" spans="2:5" x14ac:dyDescent="0.25">
      <c r="B129" s="97">
        <v>0.4</v>
      </c>
      <c r="C129" s="105">
        <v>43.25</v>
      </c>
      <c r="D129" s="107">
        <v>0.15000000000000002</v>
      </c>
      <c r="E129" s="100">
        <v>38</v>
      </c>
    </row>
    <row r="130" spans="2:5" x14ac:dyDescent="0.25">
      <c r="B130" s="97">
        <v>0.4</v>
      </c>
      <c r="C130" s="105">
        <v>44</v>
      </c>
      <c r="D130" s="107">
        <v>0.15000000000000002</v>
      </c>
      <c r="E130" s="100">
        <v>38.75</v>
      </c>
    </row>
    <row r="131" spans="2:5" x14ac:dyDescent="0.25">
      <c r="B131" s="97">
        <v>0.4</v>
      </c>
      <c r="C131" s="105">
        <v>44.75</v>
      </c>
      <c r="D131" s="107">
        <v>0.15000000000000002</v>
      </c>
      <c r="E131" s="100">
        <v>39.5</v>
      </c>
    </row>
    <row r="132" spans="2:5" x14ac:dyDescent="0.25">
      <c r="B132" s="97">
        <v>0.4</v>
      </c>
      <c r="C132" s="105">
        <v>45.5</v>
      </c>
      <c r="D132" s="107">
        <v>0.15000000000000002</v>
      </c>
      <c r="E132" s="100">
        <v>40.25</v>
      </c>
    </row>
    <row r="133" spans="2:5" x14ac:dyDescent="0.25">
      <c r="B133" s="97">
        <v>0.4</v>
      </c>
      <c r="C133" s="105">
        <v>46.25</v>
      </c>
      <c r="D133" s="107">
        <v>0.15000000000000002</v>
      </c>
      <c r="E133" s="100">
        <v>41</v>
      </c>
    </row>
    <row r="134" spans="2:5" x14ac:dyDescent="0.25">
      <c r="B134" s="97">
        <v>0.4</v>
      </c>
      <c r="C134" s="105">
        <v>47</v>
      </c>
      <c r="D134" s="107">
        <v>0.15000000000000002</v>
      </c>
      <c r="E134" s="100">
        <v>41.75</v>
      </c>
    </row>
    <row r="135" spans="2:5" x14ac:dyDescent="0.25">
      <c r="B135" s="97">
        <v>0.4</v>
      </c>
      <c r="C135" s="105">
        <v>47.75</v>
      </c>
      <c r="D135" s="107">
        <v>0.15000000000000002</v>
      </c>
      <c r="E135" s="100">
        <v>42.5</v>
      </c>
    </row>
    <row r="136" spans="2:5" x14ac:dyDescent="0.25">
      <c r="B136" s="97">
        <v>0.4</v>
      </c>
      <c r="C136" s="105">
        <v>48.5</v>
      </c>
      <c r="D136" s="107">
        <v>0.15000000000000002</v>
      </c>
      <c r="E136" s="100">
        <v>43.25</v>
      </c>
    </row>
    <row r="137" spans="2:5" x14ac:dyDescent="0.25">
      <c r="B137" s="97"/>
      <c r="C137" s="105"/>
      <c r="D137" s="107">
        <v>0.15000000000000002</v>
      </c>
      <c r="E137" s="100">
        <v>44</v>
      </c>
    </row>
    <row r="138" spans="2:5" x14ac:dyDescent="0.25">
      <c r="B138" s="97"/>
      <c r="C138" s="105"/>
      <c r="D138" s="107">
        <v>0.15000000000000002</v>
      </c>
      <c r="E138" s="100">
        <v>44.75</v>
      </c>
    </row>
    <row r="139" spans="2:5" x14ac:dyDescent="0.25">
      <c r="B139" s="97"/>
      <c r="C139" s="105"/>
      <c r="D139" s="107">
        <v>0.15000000000000002</v>
      </c>
      <c r="E139" s="100">
        <v>45.5</v>
      </c>
    </row>
    <row r="140" spans="2:5" x14ac:dyDescent="0.25">
      <c r="B140" s="97"/>
      <c r="C140" s="105"/>
      <c r="D140" s="107">
        <v>0.15000000000000002</v>
      </c>
      <c r="E140" s="100">
        <v>46.25</v>
      </c>
    </row>
    <row r="141" spans="2:5" x14ac:dyDescent="0.25">
      <c r="B141" s="97"/>
      <c r="C141" s="105"/>
      <c r="D141" s="107">
        <v>0.15000000000000002</v>
      </c>
      <c r="E141" s="100">
        <v>47</v>
      </c>
    </row>
    <row r="142" spans="2:5" x14ac:dyDescent="0.25">
      <c r="B142" s="97"/>
      <c r="C142" s="105"/>
      <c r="D142" s="107">
        <v>0.15000000000000002</v>
      </c>
      <c r="E142" s="100">
        <v>47.75</v>
      </c>
    </row>
    <row r="143" spans="2:5" x14ac:dyDescent="0.25">
      <c r="B143" s="97"/>
      <c r="C143" s="105"/>
      <c r="D143" s="107">
        <v>0.15000000000000002</v>
      </c>
      <c r="E143" s="100">
        <v>48.5</v>
      </c>
    </row>
    <row r="144" spans="2:5" x14ac:dyDescent="0.25">
      <c r="B144" s="97"/>
      <c r="C144" s="105"/>
      <c r="D144" s="107">
        <v>0.15000000000000002</v>
      </c>
      <c r="E144" s="100">
        <v>49.25</v>
      </c>
    </row>
    <row r="145" spans="2:5" x14ac:dyDescent="0.25">
      <c r="B145" s="97"/>
      <c r="C145" s="105"/>
      <c r="D145" s="107">
        <v>0.15000000000000002</v>
      </c>
      <c r="E145" s="100">
        <v>50</v>
      </c>
    </row>
    <row r="146" spans="2:5" x14ac:dyDescent="0.25">
      <c r="B146" s="97"/>
      <c r="C146" s="105"/>
      <c r="D146" s="107">
        <v>0.17500000000000002</v>
      </c>
      <c r="E146" s="100">
        <v>36.5</v>
      </c>
    </row>
    <row r="147" spans="2:5" x14ac:dyDescent="0.25">
      <c r="B147" s="97"/>
      <c r="C147" s="105"/>
      <c r="D147" s="107">
        <v>0.17500000000000002</v>
      </c>
      <c r="E147" s="100">
        <v>37.25</v>
      </c>
    </row>
    <row r="148" spans="2:5" x14ac:dyDescent="0.25">
      <c r="B148" s="97"/>
      <c r="C148" s="105"/>
      <c r="D148" s="107">
        <v>0.17500000000000002</v>
      </c>
      <c r="E148" s="100">
        <v>38</v>
      </c>
    </row>
    <row r="149" spans="2:5" x14ac:dyDescent="0.25">
      <c r="B149" s="97"/>
      <c r="C149" s="105"/>
      <c r="D149" s="107">
        <v>0.17500000000000002</v>
      </c>
      <c r="E149" s="100">
        <v>38.75</v>
      </c>
    </row>
    <row r="150" spans="2:5" x14ac:dyDescent="0.25">
      <c r="B150" s="97"/>
      <c r="C150" s="105"/>
      <c r="D150" s="107">
        <v>0.17500000000000002</v>
      </c>
      <c r="E150" s="100">
        <v>39.5</v>
      </c>
    </row>
    <row r="151" spans="2:5" x14ac:dyDescent="0.25">
      <c r="B151" s="97"/>
      <c r="C151" s="105"/>
      <c r="D151" s="107">
        <v>0.17500000000000002</v>
      </c>
      <c r="E151" s="100">
        <v>40.25</v>
      </c>
    </row>
    <row r="152" spans="2:5" x14ac:dyDescent="0.25">
      <c r="B152" s="97"/>
      <c r="C152" s="105"/>
      <c r="D152" s="107">
        <v>0.17500000000000002</v>
      </c>
      <c r="E152" s="100">
        <v>41</v>
      </c>
    </row>
    <row r="153" spans="2:5" x14ac:dyDescent="0.25">
      <c r="B153" s="97"/>
      <c r="C153" s="105"/>
      <c r="D153" s="107">
        <v>0.17500000000000002</v>
      </c>
      <c r="E153" s="100">
        <v>41.75</v>
      </c>
    </row>
    <row r="154" spans="2:5" x14ac:dyDescent="0.25">
      <c r="B154" s="97"/>
      <c r="C154" s="105"/>
      <c r="D154" s="107">
        <v>0.17500000000000002</v>
      </c>
      <c r="E154" s="100">
        <v>42.5</v>
      </c>
    </row>
    <row r="155" spans="2:5" x14ac:dyDescent="0.25">
      <c r="B155" s="97"/>
      <c r="C155" s="105"/>
      <c r="D155" s="107">
        <v>0.17500000000000002</v>
      </c>
      <c r="E155" s="100">
        <v>43.25</v>
      </c>
    </row>
    <row r="156" spans="2:5" x14ac:dyDescent="0.25">
      <c r="B156" s="97"/>
      <c r="C156" s="105"/>
      <c r="D156" s="107">
        <v>0.17500000000000002</v>
      </c>
      <c r="E156" s="100">
        <v>44</v>
      </c>
    </row>
    <row r="157" spans="2:5" x14ac:dyDescent="0.25">
      <c r="B157" s="97"/>
      <c r="C157" s="105"/>
      <c r="D157" s="107">
        <v>0.17500000000000002</v>
      </c>
      <c r="E157" s="100">
        <v>44.75</v>
      </c>
    </row>
    <row r="158" spans="2:5" x14ac:dyDescent="0.25">
      <c r="B158" s="97"/>
      <c r="C158" s="105"/>
      <c r="D158" s="107">
        <v>0.17500000000000002</v>
      </c>
      <c r="E158" s="100">
        <v>45.5</v>
      </c>
    </row>
    <row r="159" spans="2:5" x14ac:dyDescent="0.25">
      <c r="B159" s="97"/>
      <c r="C159" s="105"/>
      <c r="D159" s="107">
        <v>0.17500000000000002</v>
      </c>
      <c r="E159" s="100">
        <v>46.25</v>
      </c>
    </row>
    <row r="160" spans="2:5" x14ac:dyDescent="0.25">
      <c r="B160" s="97"/>
      <c r="C160" s="105"/>
      <c r="D160" s="107">
        <v>0.17500000000000002</v>
      </c>
      <c r="E160" s="100">
        <v>47</v>
      </c>
    </row>
    <row r="161" spans="2:5" x14ac:dyDescent="0.25">
      <c r="B161" s="97"/>
      <c r="C161" s="105"/>
      <c r="D161" s="107">
        <v>0.17500000000000002</v>
      </c>
      <c r="E161" s="100">
        <v>47.75</v>
      </c>
    </row>
    <row r="162" spans="2:5" x14ac:dyDescent="0.25">
      <c r="B162" s="97"/>
      <c r="C162" s="105"/>
      <c r="D162" s="107">
        <v>0.17500000000000002</v>
      </c>
      <c r="E162" s="100">
        <v>48.5</v>
      </c>
    </row>
    <row r="163" spans="2:5" x14ac:dyDescent="0.25">
      <c r="B163" s="97"/>
      <c r="C163" s="105"/>
      <c r="D163" s="107">
        <v>0.17500000000000002</v>
      </c>
      <c r="E163" s="100">
        <v>49.25</v>
      </c>
    </row>
    <row r="164" spans="2:5" x14ac:dyDescent="0.25">
      <c r="B164" s="97"/>
      <c r="C164" s="105"/>
      <c r="D164" s="107">
        <v>0.17500000000000002</v>
      </c>
      <c r="E164" s="100">
        <v>50</v>
      </c>
    </row>
    <row r="165" spans="2:5" x14ac:dyDescent="0.25">
      <c r="B165" s="97"/>
      <c r="C165" s="105"/>
      <c r="D165" s="107">
        <v>0.2</v>
      </c>
      <c r="E165" s="100">
        <v>37.25</v>
      </c>
    </row>
    <row r="166" spans="2:5" x14ac:dyDescent="0.25">
      <c r="B166" s="97"/>
      <c r="C166" s="105"/>
      <c r="D166" s="107">
        <v>0.2</v>
      </c>
      <c r="E166" s="100">
        <v>38</v>
      </c>
    </row>
    <row r="167" spans="2:5" x14ac:dyDescent="0.25">
      <c r="B167" s="97"/>
      <c r="C167" s="105"/>
      <c r="D167" s="107">
        <v>0.2</v>
      </c>
      <c r="E167" s="100">
        <v>38.75</v>
      </c>
    </row>
    <row r="168" spans="2:5" x14ac:dyDescent="0.25">
      <c r="B168" s="97"/>
      <c r="C168" s="105"/>
      <c r="D168" s="107">
        <v>0.2</v>
      </c>
      <c r="E168" s="100">
        <v>39.5</v>
      </c>
    </row>
    <row r="169" spans="2:5" x14ac:dyDescent="0.25">
      <c r="B169" s="97"/>
      <c r="C169" s="105"/>
      <c r="D169" s="107">
        <v>0.2</v>
      </c>
      <c r="E169" s="100">
        <v>40.25</v>
      </c>
    </row>
    <row r="170" spans="2:5" x14ac:dyDescent="0.25">
      <c r="B170" s="97"/>
      <c r="C170" s="105"/>
      <c r="D170" s="107">
        <v>0.2</v>
      </c>
      <c r="E170" s="100">
        <v>41</v>
      </c>
    </row>
    <row r="171" spans="2:5" x14ac:dyDescent="0.25">
      <c r="B171" s="97"/>
      <c r="C171" s="105"/>
      <c r="D171" s="107">
        <v>0.2</v>
      </c>
      <c r="E171" s="100">
        <v>41.75</v>
      </c>
    </row>
    <row r="172" spans="2:5" x14ac:dyDescent="0.25">
      <c r="B172" s="97"/>
      <c r="C172" s="105"/>
      <c r="D172" s="107">
        <v>0.2</v>
      </c>
      <c r="E172" s="100">
        <v>42.5</v>
      </c>
    </row>
    <row r="173" spans="2:5" x14ac:dyDescent="0.25">
      <c r="B173" s="97"/>
      <c r="C173" s="105"/>
      <c r="D173" s="107">
        <v>0.2</v>
      </c>
      <c r="E173" s="100">
        <v>43.25</v>
      </c>
    </row>
    <row r="174" spans="2:5" x14ac:dyDescent="0.25">
      <c r="B174" s="97"/>
      <c r="C174" s="105"/>
      <c r="D174" s="107">
        <v>0.2</v>
      </c>
      <c r="E174" s="100">
        <v>44</v>
      </c>
    </row>
    <row r="175" spans="2:5" x14ac:dyDescent="0.25">
      <c r="B175" s="97"/>
      <c r="C175" s="105"/>
      <c r="D175" s="107">
        <v>0.2</v>
      </c>
      <c r="E175" s="100">
        <v>44.75</v>
      </c>
    </row>
    <row r="176" spans="2:5" x14ac:dyDescent="0.25">
      <c r="B176" s="97"/>
      <c r="C176" s="105"/>
      <c r="D176" s="107">
        <v>0.2</v>
      </c>
      <c r="E176" s="100">
        <v>45.5</v>
      </c>
    </row>
    <row r="177" spans="2:5" x14ac:dyDescent="0.25">
      <c r="B177" s="97"/>
      <c r="C177" s="105"/>
      <c r="D177" s="107">
        <v>0.2</v>
      </c>
      <c r="E177" s="100">
        <v>46.25</v>
      </c>
    </row>
    <row r="178" spans="2:5" x14ac:dyDescent="0.25">
      <c r="B178" s="97"/>
      <c r="C178" s="105"/>
      <c r="D178" s="107">
        <v>0.2</v>
      </c>
      <c r="E178" s="100">
        <v>47</v>
      </c>
    </row>
    <row r="179" spans="2:5" x14ac:dyDescent="0.25">
      <c r="B179" s="97"/>
      <c r="C179" s="105"/>
      <c r="D179" s="107">
        <v>0.2</v>
      </c>
      <c r="E179" s="100">
        <v>47.75</v>
      </c>
    </row>
    <row r="180" spans="2:5" x14ac:dyDescent="0.25">
      <c r="B180" s="97"/>
      <c r="C180" s="105"/>
      <c r="D180" s="107">
        <v>0.2</v>
      </c>
      <c r="E180" s="100">
        <v>48.5</v>
      </c>
    </row>
    <row r="181" spans="2:5" x14ac:dyDescent="0.25">
      <c r="B181" s="97"/>
      <c r="C181" s="105"/>
      <c r="D181" s="107">
        <v>0.2</v>
      </c>
      <c r="E181" s="100">
        <v>49.25</v>
      </c>
    </row>
    <row r="182" spans="2:5" x14ac:dyDescent="0.25">
      <c r="B182" s="97"/>
      <c r="C182" s="105"/>
      <c r="D182" s="107">
        <v>0.2</v>
      </c>
      <c r="E182" s="100">
        <v>50</v>
      </c>
    </row>
    <row r="183" spans="2:5" x14ac:dyDescent="0.25">
      <c r="B183" s="97"/>
      <c r="C183" s="105"/>
      <c r="D183" s="107">
        <v>0.22500000000000001</v>
      </c>
      <c r="E183" s="100">
        <v>38.75</v>
      </c>
    </row>
    <row r="184" spans="2:5" x14ac:dyDescent="0.25">
      <c r="B184" s="97"/>
      <c r="C184" s="105"/>
      <c r="D184" s="107">
        <v>0.22500000000000001</v>
      </c>
      <c r="E184" s="100">
        <v>39.5</v>
      </c>
    </row>
    <row r="185" spans="2:5" x14ac:dyDescent="0.25">
      <c r="B185" s="97"/>
      <c r="C185" s="105"/>
      <c r="D185" s="107">
        <v>0.22500000000000001</v>
      </c>
      <c r="E185" s="100">
        <v>40.25</v>
      </c>
    </row>
    <row r="186" spans="2:5" x14ac:dyDescent="0.25">
      <c r="B186" s="97"/>
      <c r="C186" s="105"/>
      <c r="D186" s="107">
        <v>0.22500000000000001</v>
      </c>
      <c r="E186" s="100">
        <v>41</v>
      </c>
    </row>
    <row r="187" spans="2:5" x14ac:dyDescent="0.25">
      <c r="B187" s="97"/>
      <c r="C187" s="105"/>
      <c r="D187" s="107">
        <v>0.22500000000000001</v>
      </c>
      <c r="E187" s="100">
        <v>41.75</v>
      </c>
    </row>
    <row r="188" spans="2:5" x14ac:dyDescent="0.25">
      <c r="B188" s="97"/>
      <c r="C188" s="105"/>
      <c r="D188" s="107">
        <v>0.22500000000000001</v>
      </c>
      <c r="E188" s="100">
        <v>42.5</v>
      </c>
    </row>
    <row r="189" spans="2:5" x14ac:dyDescent="0.25">
      <c r="B189" s="97"/>
      <c r="C189" s="105"/>
      <c r="D189" s="107">
        <v>0.22500000000000001</v>
      </c>
      <c r="E189" s="100">
        <v>43.25</v>
      </c>
    </row>
    <row r="190" spans="2:5" x14ac:dyDescent="0.25">
      <c r="B190" s="97"/>
      <c r="C190" s="105"/>
      <c r="D190" s="107">
        <v>0.22500000000000001</v>
      </c>
      <c r="E190" s="100">
        <v>44</v>
      </c>
    </row>
    <row r="191" spans="2:5" x14ac:dyDescent="0.25">
      <c r="B191" s="97"/>
      <c r="C191" s="105"/>
      <c r="D191" s="107">
        <v>0.22500000000000001</v>
      </c>
      <c r="E191" s="100">
        <v>44.75</v>
      </c>
    </row>
    <row r="192" spans="2:5" x14ac:dyDescent="0.25">
      <c r="B192" s="97"/>
      <c r="C192" s="105"/>
      <c r="D192" s="107">
        <v>0.22500000000000001</v>
      </c>
      <c r="E192" s="100">
        <v>45.5</v>
      </c>
    </row>
    <row r="193" spans="2:5" x14ac:dyDescent="0.25">
      <c r="B193" s="97"/>
      <c r="C193" s="105"/>
      <c r="D193" s="107">
        <v>0.22500000000000001</v>
      </c>
      <c r="E193" s="100">
        <v>46.25</v>
      </c>
    </row>
    <row r="194" spans="2:5" x14ac:dyDescent="0.25">
      <c r="B194" s="97"/>
      <c r="C194" s="105"/>
      <c r="D194" s="107">
        <v>0.22500000000000001</v>
      </c>
      <c r="E194" s="100">
        <v>47</v>
      </c>
    </row>
    <row r="195" spans="2:5" x14ac:dyDescent="0.25">
      <c r="B195" s="97"/>
      <c r="C195" s="105"/>
      <c r="D195" s="107">
        <v>0.22500000000000001</v>
      </c>
      <c r="E195" s="100">
        <v>47.75</v>
      </c>
    </row>
    <row r="196" spans="2:5" x14ac:dyDescent="0.25">
      <c r="B196" s="97"/>
      <c r="C196" s="105"/>
      <c r="D196" s="107">
        <v>0.22500000000000001</v>
      </c>
      <c r="E196" s="100">
        <v>48.5</v>
      </c>
    </row>
    <row r="197" spans="2:5" x14ac:dyDescent="0.25">
      <c r="B197" s="97"/>
      <c r="C197" s="105"/>
      <c r="D197" s="107">
        <v>0.22500000000000001</v>
      </c>
      <c r="E197" s="100">
        <v>49.25</v>
      </c>
    </row>
    <row r="198" spans="2:5" x14ac:dyDescent="0.25">
      <c r="B198" s="97"/>
      <c r="C198" s="105"/>
      <c r="D198" s="107">
        <v>0.22500000000000001</v>
      </c>
      <c r="E198" s="100">
        <v>50</v>
      </c>
    </row>
    <row r="199" spans="2:5" x14ac:dyDescent="0.25">
      <c r="B199" s="97"/>
      <c r="C199" s="105"/>
      <c r="D199" s="107">
        <v>0.25</v>
      </c>
      <c r="E199" s="100">
        <v>39.5</v>
      </c>
    </row>
    <row r="200" spans="2:5" x14ac:dyDescent="0.25">
      <c r="B200" s="97"/>
      <c r="C200" s="105"/>
      <c r="D200" s="107">
        <v>0.25</v>
      </c>
      <c r="E200" s="100">
        <v>40.25</v>
      </c>
    </row>
    <row r="201" spans="2:5" x14ac:dyDescent="0.25">
      <c r="B201" s="97"/>
      <c r="C201" s="105"/>
      <c r="D201" s="107">
        <v>0.25</v>
      </c>
      <c r="E201" s="100">
        <v>41</v>
      </c>
    </row>
    <row r="202" spans="2:5" x14ac:dyDescent="0.25">
      <c r="B202" s="97"/>
      <c r="C202" s="105"/>
      <c r="D202" s="107">
        <v>0.25</v>
      </c>
      <c r="E202" s="100">
        <v>41.75</v>
      </c>
    </row>
    <row r="203" spans="2:5" x14ac:dyDescent="0.25">
      <c r="B203" s="97"/>
      <c r="C203" s="105"/>
      <c r="D203" s="107">
        <v>0.25</v>
      </c>
      <c r="E203" s="100">
        <v>42.5</v>
      </c>
    </row>
    <row r="204" spans="2:5" x14ac:dyDescent="0.25">
      <c r="B204" s="97"/>
      <c r="C204" s="105"/>
      <c r="D204" s="107">
        <v>0.25</v>
      </c>
      <c r="E204" s="100">
        <v>43.25</v>
      </c>
    </row>
    <row r="205" spans="2:5" x14ac:dyDescent="0.25">
      <c r="B205" s="97"/>
      <c r="C205" s="105"/>
      <c r="D205" s="107">
        <v>0.25</v>
      </c>
      <c r="E205" s="100">
        <v>44</v>
      </c>
    </row>
    <row r="206" spans="2:5" x14ac:dyDescent="0.25">
      <c r="B206" s="97"/>
      <c r="C206" s="105"/>
      <c r="D206" s="107">
        <v>0.25</v>
      </c>
      <c r="E206" s="100">
        <v>44.75</v>
      </c>
    </row>
    <row r="207" spans="2:5" x14ac:dyDescent="0.25">
      <c r="B207" s="97"/>
      <c r="C207" s="105"/>
      <c r="D207" s="107">
        <v>0.25</v>
      </c>
      <c r="E207" s="100">
        <v>45.5</v>
      </c>
    </row>
    <row r="208" spans="2:5" x14ac:dyDescent="0.25">
      <c r="B208" s="97"/>
      <c r="C208" s="105"/>
      <c r="D208" s="107">
        <v>0.25</v>
      </c>
      <c r="E208" s="100">
        <v>46.25</v>
      </c>
    </row>
    <row r="209" spans="2:5" x14ac:dyDescent="0.25">
      <c r="B209" s="97"/>
      <c r="C209" s="105"/>
      <c r="D209" s="107">
        <v>0.25</v>
      </c>
      <c r="E209" s="100">
        <v>47</v>
      </c>
    </row>
    <row r="210" spans="2:5" x14ac:dyDescent="0.25">
      <c r="B210" s="97"/>
      <c r="C210" s="105"/>
      <c r="D210" s="107">
        <v>0.25</v>
      </c>
      <c r="E210" s="100">
        <v>47.75</v>
      </c>
    </row>
    <row r="211" spans="2:5" x14ac:dyDescent="0.25">
      <c r="B211" s="97"/>
      <c r="C211" s="105"/>
      <c r="D211" s="107">
        <v>0.25</v>
      </c>
      <c r="E211" s="100">
        <v>48.5</v>
      </c>
    </row>
    <row r="212" spans="2:5" x14ac:dyDescent="0.25">
      <c r="B212" s="97"/>
      <c r="C212" s="105"/>
      <c r="D212" s="107">
        <v>0.25</v>
      </c>
      <c r="E212" s="100">
        <v>49.25</v>
      </c>
    </row>
    <row r="213" spans="2:5" x14ac:dyDescent="0.25">
      <c r="B213" s="97"/>
      <c r="C213" s="105"/>
      <c r="D213" s="107">
        <v>0.25</v>
      </c>
      <c r="E213" s="100">
        <v>50</v>
      </c>
    </row>
    <row r="214" spans="2:5" x14ac:dyDescent="0.25">
      <c r="B214" s="97"/>
      <c r="C214" s="105"/>
      <c r="D214" s="107">
        <v>0.27500000000000002</v>
      </c>
      <c r="E214" s="100">
        <v>41</v>
      </c>
    </row>
    <row r="215" spans="2:5" x14ac:dyDescent="0.25">
      <c r="B215" s="97"/>
      <c r="C215" s="105"/>
      <c r="D215" s="107">
        <v>0.27500000000000002</v>
      </c>
      <c r="E215" s="100">
        <v>41.75</v>
      </c>
    </row>
    <row r="216" spans="2:5" x14ac:dyDescent="0.25">
      <c r="B216" s="97"/>
      <c r="C216" s="105"/>
      <c r="D216" s="107">
        <v>0.27500000000000002</v>
      </c>
      <c r="E216" s="100">
        <v>42.5</v>
      </c>
    </row>
    <row r="217" spans="2:5" x14ac:dyDescent="0.25">
      <c r="B217" s="97"/>
      <c r="C217" s="105"/>
      <c r="D217" s="107">
        <v>0.27500000000000002</v>
      </c>
      <c r="E217" s="100">
        <v>43.25</v>
      </c>
    </row>
    <row r="218" spans="2:5" x14ac:dyDescent="0.25">
      <c r="B218" s="97"/>
      <c r="C218" s="105"/>
      <c r="D218" s="107">
        <v>0.27500000000000002</v>
      </c>
      <c r="E218" s="100">
        <v>44</v>
      </c>
    </row>
    <row r="219" spans="2:5" x14ac:dyDescent="0.25">
      <c r="B219" s="97"/>
      <c r="C219" s="105"/>
      <c r="D219" s="107">
        <v>0.27500000000000002</v>
      </c>
      <c r="E219" s="100">
        <v>44.75</v>
      </c>
    </row>
    <row r="220" spans="2:5" x14ac:dyDescent="0.25">
      <c r="B220" s="97"/>
      <c r="C220" s="105"/>
      <c r="D220" s="107">
        <v>0.27500000000000002</v>
      </c>
      <c r="E220" s="100">
        <v>45.5</v>
      </c>
    </row>
    <row r="221" spans="2:5" x14ac:dyDescent="0.25">
      <c r="B221" s="97"/>
      <c r="C221" s="105"/>
      <c r="D221" s="107">
        <v>0.27500000000000002</v>
      </c>
      <c r="E221" s="100">
        <v>46.25</v>
      </c>
    </row>
    <row r="222" spans="2:5" x14ac:dyDescent="0.25">
      <c r="B222" s="97"/>
      <c r="C222" s="105"/>
      <c r="D222" s="107">
        <v>0.27500000000000002</v>
      </c>
      <c r="E222" s="100">
        <v>47</v>
      </c>
    </row>
    <row r="223" spans="2:5" x14ac:dyDescent="0.25">
      <c r="B223" s="97"/>
      <c r="C223" s="105"/>
      <c r="D223" s="107">
        <v>0.27500000000000002</v>
      </c>
      <c r="E223" s="100">
        <v>47.75</v>
      </c>
    </row>
    <row r="224" spans="2:5" x14ac:dyDescent="0.25">
      <c r="B224" s="97"/>
      <c r="C224" s="105"/>
      <c r="D224" s="107">
        <v>0.27500000000000002</v>
      </c>
      <c r="E224" s="100">
        <v>48.5</v>
      </c>
    </row>
    <row r="225" spans="2:5" x14ac:dyDescent="0.25">
      <c r="B225" s="97"/>
      <c r="C225" s="105"/>
      <c r="D225" s="107">
        <v>0.27500000000000002</v>
      </c>
      <c r="E225" s="100">
        <v>49.25</v>
      </c>
    </row>
    <row r="226" spans="2:5" x14ac:dyDescent="0.25">
      <c r="B226" s="97"/>
      <c r="C226" s="105"/>
      <c r="D226" s="107">
        <v>0.27500000000000002</v>
      </c>
      <c r="E226" s="100">
        <v>50</v>
      </c>
    </row>
    <row r="227" spans="2:5" x14ac:dyDescent="0.25">
      <c r="B227" s="97"/>
      <c r="C227" s="105"/>
      <c r="D227" s="107">
        <v>0.30000000000000004</v>
      </c>
      <c r="E227" s="100">
        <v>42.5</v>
      </c>
    </row>
    <row r="228" spans="2:5" x14ac:dyDescent="0.25">
      <c r="B228" s="97"/>
      <c r="C228" s="105"/>
      <c r="D228" s="107">
        <v>0.30000000000000004</v>
      </c>
      <c r="E228" s="100">
        <v>43.25</v>
      </c>
    </row>
    <row r="229" spans="2:5" x14ac:dyDescent="0.25">
      <c r="B229" s="97"/>
      <c r="C229" s="105"/>
      <c r="D229" s="107">
        <v>0.30000000000000004</v>
      </c>
      <c r="E229" s="100">
        <v>44</v>
      </c>
    </row>
    <row r="230" spans="2:5" x14ac:dyDescent="0.25">
      <c r="B230" s="97"/>
      <c r="C230" s="105"/>
      <c r="D230" s="107">
        <v>0.30000000000000004</v>
      </c>
      <c r="E230" s="100">
        <v>44.75</v>
      </c>
    </row>
    <row r="231" spans="2:5" x14ac:dyDescent="0.25">
      <c r="B231" s="97"/>
      <c r="C231" s="105"/>
      <c r="D231" s="107">
        <v>0.30000000000000004</v>
      </c>
      <c r="E231" s="100">
        <v>45.5</v>
      </c>
    </row>
    <row r="232" spans="2:5" x14ac:dyDescent="0.25">
      <c r="B232" s="97"/>
      <c r="C232" s="105"/>
      <c r="D232" s="107">
        <v>0.30000000000000004</v>
      </c>
      <c r="E232" s="100">
        <v>46.25</v>
      </c>
    </row>
    <row r="233" spans="2:5" x14ac:dyDescent="0.25">
      <c r="B233" s="97"/>
      <c r="C233" s="105"/>
      <c r="D233" s="107">
        <v>0.30000000000000004</v>
      </c>
      <c r="E233" s="100">
        <v>47</v>
      </c>
    </row>
    <row r="234" spans="2:5" x14ac:dyDescent="0.25">
      <c r="B234" s="97"/>
      <c r="C234" s="105"/>
      <c r="D234" s="107">
        <v>0.30000000000000004</v>
      </c>
      <c r="E234" s="100">
        <v>47.75</v>
      </c>
    </row>
    <row r="235" spans="2:5" x14ac:dyDescent="0.25">
      <c r="B235" s="97"/>
      <c r="C235" s="105"/>
      <c r="D235" s="107">
        <v>0.30000000000000004</v>
      </c>
      <c r="E235" s="100">
        <v>48.5</v>
      </c>
    </row>
    <row r="236" spans="2:5" x14ac:dyDescent="0.25">
      <c r="B236" s="97"/>
      <c r="C236" s="105"/>
      <c r="D236" s="107">
        <v>0.30000000000000004</v>
      </c>
      <c r="E236" s="100">
        <v>49.25</v>
      </c>
    </row>
    <row r="237" spans="2:5" x14ac:dyDescent="0.25">
      <c r="B237" s="97"/>
      <c r="C237" s="105"/>
      <c r="D237" s="107">
        <v>0.30000000000000004</v>
      </c>
      <c r="E237" s="100">
        <v>50</v>
      </c>
    </row>
    <row r="238" spans="2:5" x14ac:dyDescent="0.25">
      <c r="B238" s="97"/>
      <c r="C238" s="105"/>
      <c r="D238" s="107">
        <v>0.32500000000000001</v>
      </c>
      <c r="E238" s="100">
        <v>44</v>
      </c>
    </row>
    <row r="239" spans="2:5" x14ac:dyDescent="0.25">
      <c r="B239" s="97"/>
      <c r="C239" s="105"/>
      <c r="D239" s="107">
        <v>0.32500000000000001</v>
      </c>
      <c r="E239" s="100">
        <v>44.75</v>
      </c>
    </row>
    <row r="240" spans="2:5" x14ac:dyDescent="0.25">
      <c r="B240" s="97"/>
      <c r="C240" s="105"/>
      <c r="D240" s="107">
        <v>0.32500000000000001</v>
      </c>
      <c r="E240" s="100">
        <v>45.5</v>
      </c>
    </row>
    <row r="241" spans="2:5" x14ac:dyDescent="0.25">
      <c r="B241" s="97"/>
      <c r="C241" s="105"/>
      <c r="D241" s="107">
        <v>0.32500000000000001</v>
      </c>
      <c r="E241" s="100">
        <v>46.25</v>
      </c>
    </row>
    <row r="242" spans="2:5" x14ac:dyDescent="0.25">
      <c r="B242" s="97"/>
      <c r="C242" s="105"/>
      <c r="D242" s="107">
        <v>0.32500000000000001</v>
      </c>
      <c r="E242" s="100">
        <v>47</v>
      </c>
    </row>
    <row r="243" spans="2:5" x14ac:dyDescent="0.25">
      <c r="B243" s="97"/>
      <c r="C243" s="105"/>
      <c r="D243" s="107">
        <v>0.32500000000000001</v>
      </c>
      <c r="E243" s="100">
        <v>47.75</v>
      </c>
    </row>
    <row r="244" spans="2:5" x14ac:dyDescent="0.25">
      <c r="B244" s="97"/>
      <c r="C244" s="105"/>
      <c r="D244" s="107">
        <v>0.32500000000000001</v>
      </c>
      <c r="E244" s="100">
        <v>48.5</v>
      </c>
    </row>
    <row r="245" spans="2:5" x14ac:dyDescent="0.25">
      <c r="B245" s="97"/>
      <c r="C245" s="105"/>
      <c r="D245" s="107">
        <v>0.32500000000000001</v>
      </c>
      <c r="E245" s="100">
        <v>49.25</v>
      </c>
    </row>
    <row r="246" spans="2:5" x14ac:dyDescent="0.25">
      <c r="B246" s="97"/>
      <c r="C246" s="105"/>
      <c r="D246" s="107">
        <v>0.32500000000000001</v>
      </c>
      <c r="E246" s="100">
        <v>50</v>
      </c>
    </row>
    <row r="247" spans="2:5" x14ac:dyDescent="0.25">
      <c r="B247" s="97"/>
      <c r="C247" s="105"/>
      <c r="D247" s="107">
        <v>0.35000000000000003</v>
      </c>
      <c r="E247" s="100">
        <v>45.5</v>
      </c>
    </row>
    <row r="248" spans="2:5" x14ac:dyDescent="0.25">
      <c r="B248" s="97"/>
      <c r="C248" s="105"/>
      <c r="D248" s="107">
        <v>0.35000000000000003</v>
      </c>
      <c r="E248" s="100">
        <v>46.25</v>
      </c>
    </row>
    <row r="249" spans="2:5" x14ac:dyDescent="0.25">
      <c r="B249" s="97"/>
      <c r="C249" s="105"/>
      <c r="D249" s="107">
        <v>0.35000000000000003</v>
      </c>
      <c r="E249" s="100">
        <v>47</v>
      </c>
    </row>
    <row r="250" spans="2:5" x14ac:dyDescent="0.25">
      <c r="B250" s="97"/>
      <c r="C250" s="105"/>
      <c r="D250" s="107">
        <v>0.35000000000000003</v>
      </c>
      <c r="E250" s="100">
        <v>47.75</v>
      </c>
    </row>
    <row r="251" spans="2:5" x14ac:dyDescent="0.25">
      <c r="B251" s="97"/>
      <c r="C251" s="105"/>
      <c r="D251" s="107">
        <v>0.35000000000000003</v>
      </c>
      <c r="E251" s="100">
        <v>48.5</v>
      </c>
    </row>
    <row r="252" spans="2:5" x14ac:dyDescent="0.25">
      <c r="B252" s="97"/>
      <c r="C252" s="105"/>
      <c r="D252" s="107">
        <v>0.35000000000000003</v>
      </c>
      <c r="E252" s="100">
        <v>49.25</v>
      </c>
    </row>
    <row r="253" spans="2:5" x14ac:dyDescent="0.25">
      <c r="B253" s="97"/>
      <c r="C253" s="105"/>
      <c r="D253" s="107">
        <v>0.35000000000000003</v>
      </c>
      <c r="E253" s="100">
        <v>50</v>
      </c>
    </row>
    <row r="254" spans="2:5" x14ac:dyDescent="0.25">
      <c r="B254" s="97"/>
      <c r="C254" s="105"/>
      <c r="D254" s="107">
        <v>0.375</v>
      </c>
      <c r="E254" s="100">
        <v>47.75</v>
      </c>
    </row>
    <row r="255" spans="2:5" x14ac:dyDescent="0.25">
      <c r="B255" s="97"/>
      <c r="C255" s="105"/>
      <c r="D255" s="107">
        <v>0.375</v>
      </c>
      <c r="E255" s="100">
        <v>48.5</v>
      </c>
    </row>
    <row r="256" spans="2:5" x14ac:dyDescent="0.25">
      <c r="B256" s="97"/>
      <c r="C256" s="105"/>
      <c r="D256" s="107">
        <v>0.375</v>
      </c>
      <c r="E256" s="100">
        <v>49.25</v>
      </c>
    </row>
    <row r="257" spans="2:5" x14ac:dyDescent="0.25">
      <c r="B257" s="97"/>
      <c r="C257" s="105"/>
      <c r="D257" s="107">
        <v>0.375</v>
      </c>
      <c r="E257" s="100">
        <v>50</v>
      </c>
    </row>
    <row r="258" spans="2:5" x14ac:dyDescent="0.25">
      <c r="B258" s="97"/>
      <c r="C258" s="105"/>
      <c r="D258" s="107">
        <v>0.4</v>
      </c>
      <c r="E258" s="100">
        <v>49.25</v>
      </c>
    </row>
    <row r="259" spans="2:5" ht="15.75" thickBot="1" x14ac:dyDescent="0.3">
      <c r="B259" s="98"/>
      <c r="C259" s="106"/>
      <c r="D259" s="108">
        <v>0.4</v>
      </c>
      <c r="E259" s="101">
        <v>50</v>
      </c>
    </row>
  </sheetData>
  <mergeCells count="3">
    <mergeCell ref="B38:E38"/>
    <mergeCell ref="B39:C39"/>
    <mergeCell ref="D39:E39"/>
  </mergeCells>
  <pageMargins left="0.7" right="0.7" top="0.75" bottom="0.75" header="0.3" footer="0.3"/>
  <pageSetup orientation="portrait"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6"/>
  <sheetViews>
    <sheetView showGridLines="0" workbookViewId="0">
      <selection activeCell="V30" sqref="V30"/>
    </sheetView>
  </sheetViews>
  <sheetFormatPr defaultRowHeight="15" x14ac:dyDescent="0.25"/>
  <cols>
    <col min="1" max="1" width="0.28515625" customWidth="1"/>
    <col min="2" max="2" width="6.7109375" customWidth="1"/>
    <col min="3" max="3" width="4.85546875" customWidth="1"/>
    <col min="4" max="18" width="6.140625" customWidth="1"/>
  </cols>
  <sheetData>
    <row r="1" spans="2:2" s="79" customFormat="1" ht="18" x14ac:dyDescent="0.25">
      <c r="B1" s="82" t="s">
        <v>449</v>
      </c>
    </row>
    <row r="2" spans="2:2" s="80" customFormat="1" ht="10.5" x14ac:dyDescent="0.15">
      <c r="B2" s="83" t="s">
        <v>450</v>
      </c>
    </row>
    <row r="3" spans="2:2" s="80" customFormat="1" ht="10.5" x14ac:dyDescent="0.15">
      <c r="B3" s="83" t="s">
        <v>472</v>
      </c>
    </row>
    <row r="4" spans="2:2" s="80" customFormat="1" ht="10.5" x14ac:dyDescent="0.15">
      <c r="B4" s="83" t="s">
        <v>463</v>
      </c>
    </row>
    <row r="5" spans="2:2" s="80" customFormat="1" ht="10.5" x14ac:dyDescent="0.15">
      <c r="B5" s="83" t="s">
        <v>451</v>
      </c>
    </row>
    <row r="6" spans="2:2" s="81" customFormat="1" ht="10.5" x14ac:dyDescent="0.15">
      <c r="B6" s="84" t="s">
        <v>468</v>
      </c>
    </row>
    <row r="37" spans="2:18" ht="15.75" thickBot="1" x14ac:dyDescent="0.3"/>
    <row r="38" spans="2:18" x14ac:dyDescent="0.25">
      <c r="B38" s="116" t="s">
        <v>464</v>
      </c>
      <c r="C38" s="117"/>
      <c r="D38" s="117"/>
      <c r="E38" s="117"/>
      <c r="F38" s="117"/>
      <c r="G38" s="117"/>
      <c r="H38" s="117"/>
      <c r="I38" s="117"/>
      <c r="J38" s="117"/>
      <c r="K38" s="117"/>
      <c r="L38" s="117"/>
      <c r="M38" s="117"/>
      <c r="N38" s="117"/>
      <c r="O38" s="117"/>
      <c r="P38" s="117"/>
      <c r="Q38" s="117"/>
      <c r="R38" s="118"/>
    </row>
    <row r="39" spans="2:18" ht="15.75" thickBot="1" x14ac:dyDescent="0.3">
      <c r="B39" s="119" t="s">
        <v>469</v>
      </c>
      <c r="C39" s="120"/>
      <c r="D39" s="120"/>
      <c r="E39" s="120"/>
      <c r="F39" s="120"/>
      <c r="G39" s="120"/>
      <c r="H39" s="120"/>
      <c r="I39" s="120"/>
      <c r="J39" s="120"/>
      <c r="K39" s="120"/>
      <c r="L39" s="120"/>
      <c r="M39" s="120"/>
      <c r="N39" s="120"/>
      <c r="O39" s="120"/>
      <c r="P39" s="120"/>
      <c r="Q39" s="120"/>
      <c r="R39" s="121"/>
    </row>
    <row r="40" spans="2:18" x14ac:dyDescent="0.25">
      <c r="B40" s="85"/>
      <c r="C40" s="86"/>
      <c r="D40" s="122" t="s">
        <v>454</v>
      </c>
      <c r="E40" s="123"/>
      <c r="F40" s="123"/>
      <c r="G40" s="123"/>
      <c r="H40" s="123"/>
      <c r="I40" s="123"/>
      <c r="J40" s="123"/>
      <c r="K40" s="123"/>
      <c r="L40" s="123"/>
      <c r="M40" s="123"/>
      <c r="N40" s="123"/>
      <c r="O40" s="123"/>
      <c r="P40" s="123"/>
      <c r="Q40" s="123"/>
      <c r="R40" s="124"/>
    </row>
    <row r="41" spans="2:18" x14ac:dyDescent="0.25">
      <c r="B41" s="87"/>
      <c r="C41" s="88"/>
      <c r="D41" s="89">
        <v>0.05</v>
      </c>
      <c r="E41" s="89">
        <v>7.5000000000000011E-2</v>
      </c>
      <c r="F41" s="89">
        <v>0.1</v>
      </c>
      <c r="G41" s="89">
        <v>0.125</v>
      </c>
      <c r="H41" s="89">
        <v>0.15000000000000002</v>
      </c>
      <c r="I41" s="89">
        <v>0.17500000000000002</v>
      </c>
      <c r="J41" s="89">
        <v>0.2</v>
      </c>
      <c r="K41" s="89">
        <v>0.22500000000000001</v>
      </c>
      <c r="L41" s="89">
        <v>0.25</v>
      </c>
      <c r="M41" s="89">
        <v>0.27500000000000002</v>
      </c>
      <c r="N41" s="89">
        <v>0.30000000000000004</v>
      </c>
      <c r="O41" s="89">
        <v>0.32500000000000001</v>
      </c>
      <c r="P41" s="89">
        <v>0.35000000000000003</v>
      </c>
      <c r="Q41" s="89">
        <v>0.375</v>
      </c>
      <c r="R41" s="90">
        <v>0.4</v>
      </c>
    </row>
    <row r="42" spans="2:18" x14ac:dyDescent="0.25">
      <c r="B42" s="125" t="s">
        <v>470</v>
      </c>
      <c r="C42" s="112">
        <v>1</v>
      </c>
      <c r="D42" s="93">
        <v>274903.5564476914</v>
      </c>
      <c r="E42" s="93">
        <v>258409.7786464364</v>
      </c>
      <c r="F42" s="93">
        <v>241916.00084518138</v>
      </c>
      <c r="G42" s="93">
        <v>225422.22304392632</v>
      </c>
      <c r="H42" s="93">
        <v>208928.44524267127</v>
      </c>
      <c r="I42" s="93">
        <v>192434.66744141624</v>
      </c>
      <c r="J42" s="93">
        <v>175940.88964016121</v>
      </c>
      <c r="K42" s="93">
        <v>159447.11183890619</v>
      </c>
      <c r="L42" s="93">
        <v>154491.84677813406</v>
      </c>
      <c r="M42" s="93">
        <v>154491.84677813406</v>
      </c>
      <c r="N42" s="93">
        <v>154491.84677813406</v>
      </c>
      <c r="O42" s="93">
        <v>154491.84677813406</v>
      </c>
      <c r="P42" s="93">
        <v>154491.84677813406</v>
      </c>
      <c r="Q42" s="93">
        <v>154491.84677813406</v>
      </c>
      <c r="R42" s="94">
        <v>154491.84677813406</v>
      </c>
    </row>
    <row r="43" spans="2:18" x14ac:dyDescent="0.25">
      <c r="B43" s="126"/>
      <c r="C43" s="112">
        <v>1.1428571428571428</v>
      </c>
      <c r="D43" s="93">
        <v>270503.55644769134</v>
      </c>
      <c r="E43" s="93">
        <v>254009.77864643635</v>
      </c>
      <c r="F43" s="93">
        <v>237516.00084518132</v>
      </c>
      <c r="G43" s="93">
        <v>221022.22304392626</v>
      </c>
      <c r="H43" s="93">
        <v>204528.44524267121</v>
      </c>
      <c r="I43" s="93">
        <v>188034.66744141618</v>
      </c>
      <c r="J43" s="93">
        <v>171540.88964016116</v>
      </c>
      <c r="K43" s="93">
        <v>155047.11183890613</v>
      </c>
      <c r="L43" s="93">
        <v>154491.84677813406</v>
      </c>
      <c r="M43" s="93">
        <v>154491.84677813406</v>
      </c>
      <c r="N43" s="93">
        <v>154491.84677813406</v>
      </c>
      <c r="O43" s="93">
        <v>154491.84677813406</v>
      </c>
      <c r="P43" s="93">
        <v>154491.84677813406</v>
      </c>
      <c r="Q43" s="93">
        <v>154491.84677813406</v>
      </c>
      <c r="R43" s="94">
        <v>154491.84677813406</v>
      </c>
    </row>
    <row r="44" spans="2:18" x14ac:dyDescent="0.25">
      <c r="B44" s="126"/>
      <c r="C44" s="112">
        <v>1.2857142857142858</v>
      </c>
      <c r="D44" s="93">
        <v>266103.5564476914</v>
      </c>
      <c r="E44" s="93">
        <v>249609.7786464364</v>
      </c>
      <c r="F44" s="93">
        <v>233116.00084518138</v>
      </c>
      <c r="G44" s="93">
        <v>216622.22304392632</v>
      </c>
      <c r="H44" s="93">
        <v>200128.44524267127</v>
      </c>
      <c r="I44" s="93">
        <v>183634.66744141624</v>
      </c>
      <c r="J44" s="93">
        <v>167140.88964016121</v>
      </c>
      <c r="K44" s="93">
        <v>154491.84677813406</v>
      </c>
      <c r="L44" s="93">
        <v>154491.84677813406</v>
      </c>
      <c r="M44" s="93">
        <v>154491.84677813406</v>
      </c>
      <c r="N44" s="93">
        <v>154491.84677813406</v>
      </c>
      <c r="O44" s="93">
        <v>154491.84677813406</v>
      </c>
      <c r="P44" s="93">
        <v>154491.84677813406</v>
      </c>
      <c r="Q44" s="93">
        <v>154491.84677813406</v>
      </c>
      <c r="R44" s="94">
        <v>154491.84677813406</v>
      </c>
    </row>
    <row r="45" spans="2:18" x14ac:dyDescent="0.25">
      <c r="B45" s="126"/>
      <c r="C45" s="112">
        <v>1.4285714285714286</v>
      </c>
      <c r="D45" s="93">
        <v>261703.55644769137</v>
      </c>
      <c r="E45" s="93">
        <v>245209.77864643635</v>
      </c>
      <c r="F45" s="93">
        <v>228716.00084518132</v>
      </c>
      <c r="G45" s="93">
        <v>212222.22304392626</v>
      </c>
      <c r="H45" s="93">
        <v>195728.44524267121</v>
      </c>
      <c r="I45" s="93">
        <v>179234.66744141618</v>
      </c>
      <c r="J45" s="93">
        <v>162740.88964016116</v>
      </c>
      <c r="K45" s="93">
        <v>154491.84677813406</v>
      </c>
      <c r="L45" s="93">
        <v>154491.84677813406</v>
      </c>
      <c r="M45" s="93">
        <v>154491.84677813406</v>
      </c>
      <c r="N45" s="93">
        <v>154491.84677813406</v>
      </c>
      <c r="O45" s="93">
        <v>154491.84677813406</v>
      </c>
      <c r="P45" s="93">
        <v>154491.84677813406</v>
      </c>
      <c r="Q45" s="93">
        <v>154491.84677813406</v>
      </c>
      <c r="R45" s="94">
        <v>154491.84677813406</v>
      </c>
    </row>
    <row r="46" spans="2:18" x14ac:dyDescent="0.25">
      <c r="B46" s="126"/>
      <c r="C46" s="112">
        <v>1.5714285714285714</v>
      </c>
      <c r="D46" s="93">
        <v>257303.55644769137</v>
      </c>
      <c r="E46" s="93">
        <v>240809.77864643635</v>
      </c>
      <c r="F46" s="93">
        <v>224316.00084518132</v>
      </c>
      <c r="G46" s="93">
        <v>207822.22304392626</v>
      </c>
      <c r="H46" s="93">
        <v>191328.44524267121</v>
      </c>
      <c r="I46" s="93">
        <v>174834.66744141618</v>
      </c>
      <c r="J46" s="93">
        <v>158340.88964016116</v>
      </c>
      <c r="K46" s="93">
        <v>154491.84677813406</v>
      </c>
      <c r="L46" s="93">
        <v>154491.84677813406</v>
      </c>
      <c r="M46" s="93">
        <v>154491.84677813406</v>
      </c>
      <c r="N46" s="93">
        <v>154491.84677813406</v>
      </c>
      <c r="O46" s="93">
        <v>154491.84677813406</v>
      </c>
      <c r="P46" s="93">
        <v>154491.84677813406</v>
      </c>
      <c r="Q46" s="93">
        <v>154491.84677813406</v>
      </c>
      <c r="R46" s="94">
        <v>154491.84677813406</v>
      </c>
    </row>
    <row r="47" spans="2:18" x14ac:dyDescent="0.25">
      <c r="B47" s="126"/>
      <c r="C47" s="112">
        <v>1.7142857142857142</v>
      </c>
      <c r="D47" s="93">
        <v>252903.55644769143</v>
      </c>
      <c r="E47" s="93">
        <v>236409.7786464364</v>
      </c>
      <c r="F47" s="93">
        <v>219916.00084518138</v>
      </c>
      <c r="G47" s="93">
        <v>203422.22304392632</v>
      </c>
      <c r="H47" s="93">
        <v>186928.44524267127</v>
      </c>
      <c r="I47" s="93">
        <v>170434.66744141624</v>
      </c>
      <c r="J47" s="93">
        <v>154491.84677813406</v>
      </c>
      <c r="K47" s="93">
        <v>154491.84677813406</v>
      </c>
      <c r="L47" s="93">
        <v>154491.84677813406</v>
      </c>
      <c r="M47" s="93">
        <v>154491.84677813406</v>
      </c>
      <c r="N47" s="93">
        <v>154491.84677813406</v>
      </c>
      <c r="O47" s="93">
        <v>154491.84677813406</v>
      </c>
      <c r="P47" s="93">
        <v>154491.84677813406</v>
      </c>
      <c r="Q47" s="93">
        <v>154491.84677813406</v>
      </c>
      <c r="R47" s="94">
        <v>154491.84677813406</v>
      </c>
    </row>
    <row r="48" spans="2:18" x14ac:dyDescent="0.25">
      <c r="B48" s="126"/>
      <c r="C48" s="112">
        <v>1.8571428571428572</v>
      </c>
      <c r="D48" s="93">
        <v>248503.55644769137</v>
      </c>
      <c r="E48" s="93">
        <v>232009.77864643635</v>
      </c>
      <c r="F48" s="93">
        <v>215516.00084518132</v>
      </c>
      <c r="G48" s="93">
        <v>199022.22304392626</v>
      </c>
      <c r="H48" s="93">
        <v>182528.44524267121</v>
      </c>
      <c r="I48" s="93">
        <v>166034.66744141618</v>
      </c>
      <c r="J48" s="93">
        <v>154491.84677813406</v>
      </c>
      <c r="K48" s="93">
        <v>154491.84677813406</v>
      </c>
      <c r="L48" s="93">
        <v>154491.84677813406</v>
      </c>
      <c r="M48" s="93">
        <v>154491.84677813406</v>
      </c>
      <c r="N48" s="93">
        <v>154491.84677813406</v>
      </c>
      <c r="O48" s="93">
        <v>154491.84677813406</v>
      </c>
      <c r="P48" s="93">
        <v>154491.84677813406</v>
      </c>
      <c r="Q48" s="93">
        <v>154491.84677813406</v>
      </c>
      <c r="R48" s="94">
        <v>154491.84677813406</v>
      </c>
    </row>
    <row r="49" spans="2:18" x14ac:dyDescent="0.25">
      <c r="B49" s="126"/>
      <c r="C49" s="112">
        <v>2</v>
      </c>
      <c r="D49" s="93">
        <v>244103.55644769143</v>
      </c>
      <c r="E49" s="93">
        <v>227609.7786464364</v>
      </c>
      <c r="F49" s="93">
        <v>211116.00084518138</v>
      </c>
      <c r="G49" s="93">
        <v>194622.22304392632</v>
      </c>
      <c r="H49" s="93">
        <v>178128.44524267127</v>
      </c>
      <c r="I49" s="93">
        <v>161634.66744141624</v>
      </c>
      <c r="J49" s="93">
        <v>154491.84677813406</v>
      </c>
      <c r="K49" s="93">
        <v>154491.84677813406</v>
      </c>
      <c r="L49" s="93">
        <v>154491.84677813406</v>
      </c>
      <c r="M49" s="93">
        <v>154491.84677813406</v>
      </c>
      <c r="N49" s="93">
        <v>154491.84677813406</v>
      </c>
      <c r="O49" s="93">
        <v>154491.84677813406</v>
      </c>
      <c r="P49" s="93">
        <v>154491.84677813406</v>
      </c>
      <c r="Q49" s="93">
        <v>154491.84677813406</v>
      </c>
      <c r="R49" s="94">
        <v>154491.84677813406</v>
      </c>
    </row>
    <row r="50" spans="2:18" x14ac:dyDescent="0.25">
      <c r="B50" s="126"/>
      <c r="C50" s="112">
        <v>2.1428571428571428</v>
      </c>
      <c r="D50" s="93">
        <v>239703.55644769137</v>
      </c>
      <c r="E50" s="93">
        <v>223209.77864643635</v>
      </c>
      <c r="F50" s="93">
        <v>206716.00084518132</v>
      </c>
      <c r="G50" s="93">
        <v>190222.22304392626</v>
      </c>
      <c r="H50" s="93">
        <v>173728.44524267121</v>
      </c>
      <c r="I50" s="93">
        <v>157234.66744141618</v>
      </c>
      <c r="J50" s="93">
        <v>154491.84677813406</v>
      </c>
      <c r="K50" s="93">
        <v>154491.84677813406</v>
      </c>
      <c r="L50" s="93">
        <v>154491.84677813406</v>
      </c>
      <c r="M50" s="93">
        <v>154491.84677813406</v>
      </c>
      <c r="N50" s="93">
        <v>154491.84677813406</v>
      </c>
      <c r="O50" s="93">
        <v>154491.84677813406</v>
      </c>
      <c r="P50" s="93">
        <v>154491.84677813406</v>
      </c>
      <c r="Q50" s="93">
        <v>154491.84677813406</v>
      </c>
      <c r="R50" s="94">
        <v>154491.84677813406</v>
      </c>
    </row>
    <row r="51" spans="2:18" x14ac:dyDescent="0.25">
      <c r="B51" s="126"/>
      <c r="C51" s="112">
        <v>2.2857142857142856</v>
      </c>
      <c r="D51" s="93">
        <v>235303.55644769137</v>
      </c>
      <c r="E51" s="93">
        <v>218809.77864643635</v>
      </c>
      <c r="F51" s="93">
        <v>202316.00084518132</v>
      </c>
      <c r="G51" s="93">
        <v>185822.22304392626</v>
      </c>
      <c r="H51" s="93">
        <v>169328.44524267121</v>
      </c>
      <c r="I51" s="93">
        <v>154491.84677813406</v>
      </c>
      <c r="J51" s="93">
        <v>154491.84677813406</v>
      </c>
      <c r="K51" s="93">
        <v>154491.84677813406</v>
      </c>
      <c r="L51" s="93">
        <v>154491.84677813406</v>
      </c>
      <c r="M51" s="93">
        <v>154491.84677813406</v>
      </c>
      <c r="N51" s="93">
        <v>154491.84677813406</v>
      </c>
      <c r="O51" s="93">
        <v>154491.84677813406</v>
      </c>
      <c r="P51" s="93">
        <v>154491.84677813406</v>
      </c>
      <c r="Q51" s="93">
        <v>154491.84677813406</v>
      </c>
      <c r="R51" s="94">
        <v>154491.84677813406</v>
      </c>
    </row>
    <row r="52" spans="2:18" x14ac:dyDescent="0.25">
      <c r="B52" s="126"/>
      <c r="C52" s="112">
        <v>2.4285714285714284</v>
      </c>
      <c r="D52" s="93">
        <v>230903.55644769143</v>
      </c>
      <c r="E52" s="93">
        <v>214409.7786464364</v>
      </c>
      <c r="F52" s="93">
        <v>197916.00084518138</v>
      </c>
      <c r="G52" s="93">
        <v>181422.22304392632</v>
      </c>
      <c r="H52" s="93">
        <v>164928.44524267127</v>
      </c>
      <c r="I52" s="93">
        <v>154491.84677813406</v>
      </c>
      <c r="J52" s="93">
        <v>154491.84677813406</v>
      </c>
      <c r="K52" s="93">
        <v>154491.84677813406</v>
      </c>
      <c r="L52" s="93">
        <v>154491.84677813406</v>
      </c>
      <c r="M52" s="93">
        <v>154491.84677813406</v>
      </c>
      <c r="N52" s="93">
        <v>154491.84677813406</v>
      </c>
      <c r="O52" s="93">
        <v>154491.84677813406</v>
      </c>
      <c r="P52" s="93">
        <v>154491.84677813406</v>
      </c>
      <c r="Q52" s="93">
        <v>154491.84677813406</v>
      </c>
      <c r="R52" s="94">
        <v>154491.84677813406</v>
      </c>
    </row>
    <row r="53" spans="2:18" x14ac:dyDescent="0.25">
      <c r="B53" s="126"/>
      <c r="C53" s="112">
        <v>2.5714285714285716</v>
      </c>
      <c r="D53" s="93">
        <v>226503.55644769137</v>
      </c>
      <c r="E53" s="93">
        <v>210009.77864643635</v>
      </c>
      <c r="F53" s="93">
        <v>193516.00084518132</v>
      </c>
      <c r="G53" s="93">
        <v>177022.22304392626</v>
      </c>
      <c r="H53" s="93">
        <v>160528.44524267121</v>
      </c>
      <c r="I53" s="93">
        <v>154491.84677813406</v>
      </c>
      <c r="J53" s="93">
        <v>154491.84677813406</v>
      </c>
      <c r="K53" s="93">
        <v>154491.84677813406</v>
      </c>
      <c r="L53" s="93">
        <v>154491.84677813406</v>
      </c>
      <c r="M53" s="93">
        <v>154491.84677813406</v>
      </c>
      <c r="N53" s="93">
        <v>154491.84677813406</v>
      </c>
      <c r="O53" s="93">
        <v>154491.84677813406</v>
      </c>
      <c r="P53" s="93">
        <v>154491.84677813406</v>
      </c>
      <c r="Q53" s="93">
        <v>154491.84677813406</v>
      </c>
      <c r="R53" s="94">
        <v>154491.84677813406</v>
      </c>
    </row>
    <row r="54" spans="2:18" x14ac:dyDescent="0.25">
      <c r="B54" s="126"/>
      <c r="C54" s="112">
        <v>2.7142857142857144</v>
      </c>
      <c r="D54" s="93">
        <v>222103.55644769143</v>
      </c>
      <c r="E54" s="93">
        <v>205609.7786464364</v>
      </c>
      <c r="F54" s="93">
        <v>189116.00084518138</v>
      </c>
      <c r="G54" s="93">
        <v>172622.22304392632</v>
      </c>
      <c r="H54" s="93">
        <v>156128.44524267127</v>
      </c>
      <c r="I54" s="93">
        <v>154491.84677813406</v>
      </c>
      <c r="J54" s="93">
        <v>154491.84677813406</v>
      </c>
      <c r="K54" s="93">
        <v>154491.84677813406</v>
      </c>
      <c r="L54" s="93">
        <v>154491.84677813406</v>
      </c>
      <c r="M54" s="93">
        <v>154491.84677813406</v>
      </c>
      <c r="N54" s="93">
        <v>154491.84677813406</v>
      </c>
      <c r="O54" s="93">
        <v>154491.84677813406</v>
      </c>
      <c r="P54" s="93">
        <v>154491.84677813406</v>
      </c>
      <c r="Q54" s="93">
        <v>154491.84677813406</v>
      </c>
      <c r="R54" s="94">
        <v>154491.84677813406</v>
      </c>
    </row>
    <row r="55" spans="2:18" x14ac:dyDescent="0.25">
      <c r="B55" s="126"/>
      <c r="C55" s="112">
        <v>2.8571428571428572</v>
      </c>
      <c r="D55" s="93">
        <v>217703.55644769137</v>
      </c>
      <c r="E55" s="93">
        <v>201209.77864643635</v>
      </c>
      <c r="F55" s="93">
        <v>184716.00084518132</v>
      </c>
      <c r="G55" s="93">
        <v>168222.22304392626</v>
      </c>
      <c r="H55" s="93">
        <v>154491.84677813406</v>
      </c>
      <c r="I55" s="93">
        <v>154491.84677813406</v>
      </c>
      <c r="J55" s="93">
        <v>154491.84677813406</v>
      </c>
      <c r="K55" s="93">
        <v>154491.84677813406</v>
      </c>
      <c r="L55" s="93">
        <v>154491.84677813406</v>
      </c>
      <c r="M55" s="93">
        <v>154491.84677813406</v>
      </c>
      <c r="N55" s="93">
        <v>154491.84677813406</v>
      </c>
      <c r="O55" s="93">
        <v>154491.84677813406</v>
      </c>
      <c r="P55" s="93">
        <v>154491.84677813406</v>
      </c>
      <c r="Q55" s="93">
        <v>154491.84677813406</v>
      </c>
      <c r="R55" s="94">
        <v>154491.84677813406</v>
      </c>
    </row>
    <row r="56" spans="2:18" ht="15.75" thickBot="1" x14ac:dyDescent="0.3">
      <c r="B56" s="127"/>
      <c r="C56" s="113">
        <v>3</v>
      </c>
      <c r="D56" s="95">
        <v>213303.55644769137</v>
      </c>
      <c r="E56" s="95">
        <v>196809.77864643635</v>
      </c>
      <c r="F56" s="95">
        <v>180316.00084518132</v>
      </c>
      <c r="G56" s="95">
        <v>163822.22304392626</v>
      </c>
      <c r="H56" s="95">
        <v>154491.84677813406</v>
      </c>
      <c r="I56" s="95">
        <v>154491.84677813406</v>
      </c>
      <c r="J56" s="95">
        <v>154491.84677813406</v>
      </c>
      <c r="K56" s="95">
        <v>154491.84677813406</v>
      </c>
      <c r="L56" s="95">
        <v>154491.84677813406</v>
      </c>
      <c r="M56" s="95">
        <v>154491.84677813406</v>
      </c>
      <c r="N56" s="95">
        <v>154491.84677813406</v>
      </c>
      <c r="O56" s="95">
        <v>154491.84677813406</v>
      </c>
      <c r="P56" s="95">
        <v>154491.84677813406</v>
      </c>
      <c r="Q56" s="95">
        <v>154491.84677813406</v>
      </c>
      <c r="R56" s="96">
        <v>154491.84677813406</v>
      </c>
    </row>
  </sheetData>
  <mergeCells count="4">
    <mergeCell ref="B38:R38"/>
    <mergeCell ref="B39:R39"/>
    <mergeCell ref="D40:R40"/>
    <mergeCell ref="B42:B56"/>
  </mergeCells>
  <pageMargins left="0.7" right="0.7" top="0.75" bottom="0.75" header="0.3" footer="0.3"/>
  <pageSetup orientation="portrait"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6"/>
  <sheetViews>
    <sheetView showGridLines="0" topLeftCell="A23" workbookViewId="0">
      <selection activeCell="K42" sqref="K42"/>
    </sheetView>
  </sheetViews>
  <sheetFormatPr defaultRowHeight="15" x14ac:dyDescent="0.25"/>
  <cols>
    <col min="1" max="1" width="0.28515625" customWidth="1"/>
    <col min="2" max="5" width="15.7109375" customWidth="1"/>
  </cols>
  <sheetData>
    <row r="1" spans="2:2" s="79" customFormat="1" ht="18" x14ac:dyDescent="0.25">
      <c r="B1" s="82" t="s">
        <v>456</v>
      </c>
    </row>
    <row r="2" spans="2:2" s="80" customFormat="1" ht="10.5" x14ac:dyDescent="0.15">
      <c r="B2" s="83" t="s">
        <v>450</v>
      </c>
    </row>
    <row r="3" spans="2:2" s="80" customFormat="1" ht="10.5" x14ac:dyDescent="0.15">
      <c r="B3" s="83" t="s">
        <v>472</v>
      </c>
    </row>
    <row r="4" spans="2:2" s="80" customFormat="1" ht="10.5" x14ac:dyDescent="0.15">
      <c r="B4" s="83" t="s">
        <v>465</v>
      </c>
    </row>
    <row r="5" spans="2:2" s="80" customFormat="1" ht="10.5" x14ac:dyDescent="0.15">
      <c r="B5" s="83" t="s">
        <v>457</v>
      </c>
    </row>
    <row r="6" spans="2:2" s="81" customFormat="1" ht="10.5" x14ac:dyDescent="0.15">
      <c r="B6" s="84" t="s">
        <v>471</v>
      </c>
    </row>
    <row r="37" spans="2:5" ht="15.75" thickBot="1" x14ac:dyDescent="0.3"/>
    <row r="38" spans="2:5" ht="15.75" thickBot="1" x14ac:dyDescent="0.3">
      <c r="B38" s="116" t="s">
        <v>459</v>
      </c>
      <c r="C38" s="117"/>
      <c r="D38" s="117"/>
      <c r="E38" s="118"/>
    </row>
    <row r="39" spans="2:5" x14ac:dyDescent="0.25">
      <c r="B39" s="128" t="s">
        <v>445</v>
      </c>
      <c r="C39" s="129"/>
      <c r="D39" s="130" t="s">
        <v>384</v>
      </c>
      <c r="E39" s="131"/>
    </row>
    <row r="40" spans="2:5" ht="23.25" x14ac:dyDescent="0.25">
      <c r="B40" s="99" t="s">
        <v>454</v>
      </c>
      <c r="C40" s="104" t="s">
        <v>470</v>
      </c>
      <c r="D40" s="103" t="s">
        <v>454</v>
      </c>
      <c r="E40" s="102" t="s">
        <v>470</v>
      </c>
    </row>
    <row r="41" spans="2:5" x14ac:dyDescent="0.25">
      <c r="B41" s="97">
        <v>0.15000000000000002</v>
      </c>
      <c r="C41" s="114">
        <v>2.8571428571428572</v>
      </c>
      <c r="D41" s="107">
        <v>0.05</v>
      </c>
      <c r="E41" s="110">
        <v>1</v>
      </c>
    </row>
    <row r="42" spans="2:5" x14ac:dyDescent="0.25">
      <c r="B42" s="97">
        <v>0.15000000000000002</v>
      </c>
      <c r="C42" s="114">
        <v>3</v>
      </c>
      <c r="D42" s="107">
        <v>0.05</v>
      </c>
      <c r="E42" s="110">
        <v>1.1428571428571428</v>
      </c>
    </row>
    <row r="43" spans="2:5" x14ac:dyDescent="0.25">
      <c r="B43" s="97">
        <v>0.17500000000000002</v>
      </c>
      <c r="C43" s="114">
        <v>2.2857142857142856</v>
      </c>
      <c r="D43" s="107">
        <v>0.05</v>
      </c>
      <c r="E43" s="110">
        <v>1.2857142857142858</v>
      </c>
    </row>
    <row r="44" spans="2:5" x14ac:dyDescent="0.25">
      <c r="B44" s="97">
        <v>0.17500000000000002</v>
      </c>
      <c r="C44" s="114">
        <v>2.4285714285714284</v>
      </c>
      <c r="D44" s="107">
        <v>0.05</v>
      </c>
      <c r="E44" s="110">
        <v>1.4285714285714286</v>
      </c>
    </row>
    <row r="45" spans="2:5" x14ac:dyDescent="0.25">
      <c r="B45" s="97">
        <v>0.17500000000000002</v>
      </c>
      <c r="C45" s="114">
        <v>2.5714285714285716</v>
      </c>
      <c r="D45" s="107">
        <v>0.05</v>
      </c>
      <c r="E45" s="110">
        <v>1.5714285714285714</v>
      </c>
    </row>
    <row r="46" spans="2:5" x14ac:dyDescent="0.25">
      <c r="B46" s="97">
        <v>0.17500000000000002</v>
      </c>
      <c r="C46" s="114">
        <v>2.7142857142857144</v>
      </c>
      <c r="D46" s="107">
        <v>0.05</v>
      </c>
      <c r="E46" s="110">
        <v>1.7142857142857142</v>
      </c>
    </row>
    <row r="47" spans="2:5" x14ac:dyDescent="0.25">
      <c r="B47" s="97">
        <v>0.17500000000000002</v>
      </c>
      <c r="C47" s="114">
        <v>2.8571428571428572</v>
      </c>
      <c r="D47" s="107">
        <v>0.05</v>
      </c>
      <c r="E47" s="110">
        <v>1.8571428571428572</v>
      </c>
    </row>
    <row r="48" spans="2:5" x14ac:dyDescent="0.25">
      <c r="B48" s="97">
        <v>0.17500000000000002</v>
      </c>
      <c r="C48" s="114">
        <v>3</v>
      </c>
      <c r="D48" s="107">
        <v>0.05</v>
      </c>
      <c r="E48" s="110">
        <v>2</v>
      </c>
    </row>
    <row r="49" spans="2:5" x14ac:dyDescent="0.25">
      <c r="B49" s="97">
        <v>0.2</v>
      </c>
      <c r="C49" s="114">
        <v>1.7142857142857142</v>
      </c>
      <c r="D49" s="107">
        <v>0.05</v>
      </c>
      <c r="E49" s="110">
        <v>2.1428571428571428</v>
      </c>
    </row>
    <row r="50" spans="2:5" x14ac:dyDescent="0.25">
      <c r="B50" s="97">
        <v>0.2</v>
      </c>
      <c r="C50" s="114">
        <v>1.8571428571428572</v>
      </c>
      <c r="D50" s="107">
        <v>0.05</v>
      </c>
      <c r="E50" s="110">
        <v>2.2857142857142856</v>
      </c>
    </row>
    <row r="51" spans="2:5" x14ac:dyDescent="0.25">
      <c r="B51" s="97">
        <v>0.2</v>
      </c>
      <c r="C51" s="114">
        <v>2</v>
      </c>
      <c r="D51" s="107">
        <v>0.05</v>
      </c>
      <c r="E51" s="110">
        <v>2.4285714285714284</v>
      </c>
    </row>
    <row r="52" spans="2:5" x14ac:dyDescent="0.25">
      <c r="B52" s="97">
        <v>0.2</v>
      </c>
      <c r="C52" s="114">
        <v>2.1428571428571428</v>
      </c>
      <c r="D52" s="107">
        <v>0.05</v>
      </c>
      <c r="E52" s="110">
        <v>2.5714285714285716</v>
      </c>
    </row>
    <row r="53" spans="2:5" x14ac:dyDescent="0.25">
      <c r="B53" s="97">
        <v>0.2</v>
      </c>
      <c r="C53" s="114">
        <v>2.2857142857142856</v>
      </c>
      <c r="D53" s="107">
        <v>0.05</v>
      </c>
      <c r="E53" s="110">
        <v>2.7142857142857144</v>
      </c>
    </row>
    <row r="54" spans="2:5" x14ac:dyDescent="0.25">
      <c r="B54" s="97">
        <v>0.2</v>
      </c>
      <c r="C54" s="114">
        <v>2.4285714285714284</v>
      </c>
      <c r="D54" s="107">
        <v>0.05</v>
      </c>
      <c r="E54" s="110">
        <v>2.8571428571428572</v>
      </c>
    </row>
    <row r="55" spans="2:5" x14ac:dyDescent="0.25">
      <c r="B55" s="97">
        <v>0.2</v>
      </c>
      <c r="C55" s="114">
        <v>2.5714285714285716</v>
      </c>
      <c r="D55" s="107">
        <v>0.05</v>
      </c>
      <c r="E55" s="110">
        <v>3</v>
      </c>
    </row>
    <row r="56" spans="2:5" x14ac:dyDescent="0.25">
      <c r="B56" s="97">
        <v>0.2</v>
      </c>
      <c r="C56" s="114">
        <v>2.7142857142857144</v>
      </c>
      <c r="D56" s="107">
        <v>7.5000000000000011E-2</v>
      </c>
      <c r="E56" s="110">
        <v>1</v>
      </c>
    </row>
    <row r="57" spans="2:5" x14ac:dyDescent="0.25">
      <c r="B57" s="97">
        <v>0.2</v>
      </c>
      <c r="C57" s="114">
        <v>2.8571428571428572</v>
      </c>
      <c r="D57" s="107">
        <v>7.5000000000000011E-2</v>
      </c>
      <c r="E57" s="110">
        <v>1.1428571428571428</v>
      </c>
    </row>
    <row r="58" spans="2:5" x14ac:dyDescent="0.25">
      <c r="B58" s="97">
        <v>0.2</v>
      </c>
      <c r="C58" s="114">
        <v>3</v>
      </c>
      <c r="D58" s="107">
        <v>7.5000000000000011E-2</v>
      </c>
      <c r="E58" s="110">
        <v>1.2857142857142858</v>
      </c>
    </row>
    <row r="59" spans="2:5" x14ac:dyDescent="0.25">
      <c r="B59" s="97">
        <v>0.22500000000000001</v>
      </c>
      <c r="C59" s="114">
        <v>1.2857142857142858</v>
      </c>
      <c r="D59" s="107">
        <v>7.5000000000000011E-2</v>
      </c>
      <c r="E59" s="110">
        <v>1.4285714285714286</v>
      </c>
    </row>
    <row r="60" spans="2:5" x14ac:dyDescent="0.25">
      <c r="B60" s="97">
        <v>0.22500000000000001</v>
      </c>
      <c r="C60" s="114">
        <v>1.4285714285714286</v>
      </c>
      <c r="D60" s="107">
        <v>7.5000000000000011E-2</v>
      </c>
      <c r="E60" s="110">
        <v>1.5714285714285714</v>
      </c>
    </row>
    <row r="61" spans="2:5" x14ac:dyDescent="0.25">
      <c r="B61" s="97">
        <v>0.22500000000000001</v>
      </c>
      <c r="C61" s="114">
        <v>1.5714285714285714</v>
      </c>
      <c r="D61" s="107">
        <v>7.5000000000000011E-2</v>
      </c>
      <c r="E61" s="110">
        <v>1.7142857142857142</v>
      </c>
    </row>
    <row r="62" spans="2:5" x14ac:dyDescent="0.25">
      <c r="B62" s="97">
        <v>0.22500000000000001</v>
      </c>
      <c r="C62" s="114">
        <v>1.7142857142857142</v>
      </c>
      <c r="D62" s="107">
        <v>7.5000000000000011E-2</v>
      </c>
      <c r="E62" s="110">
        <v>1.8571428571428572</v>
      </c>
    </row>
    <row r="63" spans="2:5" x14ac:dyDescent="0.25">
      <c r="B63" s="97">
        <v>0.22500000000000001</v>
      </c>
      <c r="C63" s="114">
        <v>1.8571428571428572</v>
      </c>
      <c r="D63" s="107">
        <v>7.5000000000000011E-2</v>
      </c>
      <c r="E63" s="110">
        <v>2</v>
      </c>
    </row>
    <row r="64" spans="2:5" x14ac:dyDescent="0.25">
      <c r="B64" s="97">
        <v>0.22500000000000001</v>
      </c>
      <c r="C64" s="114">
        <v>2</v>
      </c>
      <c r="D64" s="107">
        <v>7.5000000000000011E-2</v>
      </c>
      <c r="E64" s="110">
        <v>2.1428571428571428</v>
      </c>
    </row>
    <row r="65" spans="2:5" x14ac:dyDescent="0.25">
      <c r="B65" s="97">
        <v>0.22500000000000001</v>
      </c>
      <c r="C65" s="114">
        <v>2.1428571428571428</v>
      </c>
      <c r="D65" s="107">
        <v>7.5000000000000011E-2</v>
      </c>
      <c r="E65" s="110">
        <v>2.2857142857142856</v>
      </c>
    </row>
    <row r="66" spans="2:5" x14ac:dyDescent="0.25">
      <c r="B66" s="97">
        <v>0.22500000000000001</v>
      </c>
      <c r="C66" s="114">
        <v>2.2857142857142856</v>
      </c>
      <c r="D66" s="107">
        <v>7.5000000000000011E-2</v>
      </c>
      <c r="E66" s="110">
        <v>2.4285714285714284</v>
      </c>
    </row>
    <row r="67" spans="2:5" x14ac:dyDescent="0.25">
      <c r="B67" s="97">
        <v>0.22500000000000001</v>
      </c>
      <c r="C67" s="114">
        <v>2.4285714285714284</v>
      </c>
      <c r="D67" s="107">
        <v>7.5000000000000011E-2</v>
      </c>
      <c r="E67" s="110">
        <v>2.5714285714285716</v>
      </c>
    </row>
    <row r="68" spans="2:5" x14ac:dyDescent="0.25">
      <c r="B68" s="97">
        <v>0.22500000000000001</v>
      </c>
      <c r="C68" s="114">
        <v>2.5714285714285716</v>
      </c>
      <c r="D68" s="107">
        <v>7.5000000000000011E-2</v>
      </c>
      <c r="E68" s="110">
        <v>2.7142857142857144</v>
      </c>
    </row>
    <row r="69" spans="2:5" x14ac:dyDescent="0.25">
      <c r="B69" s="97">
        <v>0.22500000000000001</v>
      </c>
      <c r="C69" s="114">
        <v>2.7142857142857144</v>
      </c>
      <c r="D69" s="107">
        <v>7.5000000000000011E-2</v>
      </c>
      <c r="E69" s="110">
        <v>2.8571428571428572</v>
      </c>
    </row>
    <row r="70" spans="2:5" x14ac:dyDescent="0.25">
      <c r="B70" s="97">
        <v>0.22500000000000001</v>
      </c>
      <c r="C70" s="114">
        <v>2.8571428571428572</v>
      </c>
      <c r="D70" s="107">
        <v>7.5000000000000011E-2</v>
      </c>
      <c r="E70" s="110">
        <v>3</v>
      </c>
    </row>
    <row r="71" spans="2:5" x14ac:dyDescent="0.25">
      <c r="B71" s="97">
        <v>0.22500000000000001</v>
      </c>
      <c r="C71" s="114">
        <v>3</v>
      </c>
      <c r="D71" s="107">
        <v>0.1</v>
      </c>
      <c r="E71" s="110">
        <v>1</v>
      </c>
    </row>
    <row r="72" spans="2:5" x14ac:dyDescent="0.25">
      <c r="B72" s="97">
        <v>0.25</v>
      </c>
      <c r="C72" s="114">
        <v>1</v>
      </c>
      <c r="D72" s="107">
        <v>0.1</v>
      </c>
      <c r="E72" s="110">
        <v>1.1428571428571428</v>
      </c>
    </row>
    <row r="73" spans="2:5" x14ac:dyDescent="0.25">
      <c r="B73" s="97">
        <v>0.25</v>
      </c>
      <c r="C73" s="114">
        <v>1.1428571428571428</v>
      </c>
      <c r="D73" s="107">
        <v>0.1</v>
      </c>
      <c r="E73" s="110">
        <v>1.2857142857142858</v>
      </c>
    </row>
    <row r="74" spans="2:5" x14ac:dyDescent="0.25">
      <c r="B74" s="97">
        <v>0.25</v>
      </c>
      <c r="C74" s="114">
        <v>1.2857142857142858</v>
      </c>
      <c r="D74" s="107">
        <v>0.1</v>
      </c>
      <c r="E74" s="110">
        <v>1.4285714285714286</v>
      </c>
    </row>
    <row r="75" spans="2:5" x14ac:dyDescent="0.25">
      <c r="B75" s="97">
        <v>0.25</v>
      </c>
      <c r="C75" s="114">
        <v>1.4285714285714286</v>
      </c>
      <c r="D75" s="107">
        <v>0.1</v>
      </c>
      <c r="E75" s="110">
        <v>1.5714285714285714</v>
      </c>
    </row>
    <row r="76" spans="2:5" x14ac:dyDescent="0.25">
      <c r="B76" s="97">
        <v>0.25</v>
      </c>
      <c r="C76" s="114">
        <v>1.5714285714285714</v>
      </c>
      <c r="D76" s="107">
        <v>0.1</v>
      </c>
      <c r="E76" s="110">
        <v>1.7142857142857142</v>
      </c>
    </row>
    <row r="77" spans="2:5" x14ac:dyDescent="0.25">
      <c r="B77" s="97">
        <v>0.25</v>
      </c>
      <c r="C77" s="114">
        <v>1.7142857142857142</v>
      </c>
      <c r="D77" s="107">
        <v>0.1</v>
      </c>
      <c r="E77" s="110">
        <v>1.8571428571428572</v>
      </c>
    </row>
    <row r="78" spans="2:5" x14ac:dyDescent="0.25">
      <c r="B78" s="97">
        <v>0.25</v>
      </c>
      <c r="C78" s="114">
        <v>1.8571428571428572</v>
      </c>
      <c r="D78" s="107">
        <v>0.1</v>
      </c>
      <c r="E78" s="110">
        <v>2</v>
      </c>
    </row>
    <row r="79" spans="2:5" x14ac:dyDescent="0.25">
      <c r="B79" s="97">
        <v>0.25</v>
      </c>
      <c r="C79" s="114">
        <v>2</v>
      </c>
      <c r="D79" s="107">
        <v>0.1</v>
      </c>
      <c r="E79" s="110">
        <v>2.1428571428571428</v>
      </c>
    </row>
    <row r="80" spans="2:5" x14ac:dyDescent="0.25">
      <c r="B80" s="97">
        <v>0.25</v>
      </c>
      <c r="C80" s="114">
        <v>2.1428571428571428</v>
      </c>
      <c r="D80" s="107">
        <v>0.1</v>
      </c>
      <c r="E80" s="110">
        <v>2.2857142857142856</v>
      </c>
    </row>
    <row r="81" spans="2:5" x14ac:dyDescent="0.25">
      <c r="B81" s="97">
        <v>0.25</v>
      </c>
      <c r="C81" s="114">
        <v>2.2857142857142856</v>
      </c>
      <c r="D81" s="107">
        <v>0.1</v>
      </c>
      <c r="E81" s="110">
        <v>2.4285714285714284</v>
      </c>
    </row>
    <row r="82" spans="2:5" x14ac:dyDescent="0.25">
      <c r="B82" s="97">
        <v>0.25</v>
      </c>
      <c r="C82" s="114">
        <v>2.4285714285714284</v>
      </c>
      <c r="D82" s="107">
        <v>0.1</v>
      </c>
      <c r="E82" s="110">
        <v>2.5714285714285716</v>
      </c>
    </row>
    <row r="83" spans="2:5" x14ac:dyDescent="0.25">
      <c r="B83" s="97">
        <v>0.25</v>
      </c>
      <c r="C83" s="114">
        <v>2.5714285714285716</v>
      </c>
      <c r="D83" s="107">
        <v>0.1</v>
      </c>
      <c r="E83" s="110">
        <v>2.7142857142857144</v>
      </c>
    </row>
    <row r="84" spans="2:5" x14ac:dyDescent="0.25">
      <c r="B84" s="97">
        <v>0.25</v>
      </c>
      <c r="C84" s="114">
        <v>2.7142857142857144</v>
      </c>
      <c r="D84" s="107">
        <v>0.1</v>
      </c>
      <c r="E84" s="110">
        <v>2.8571428571428572</v>
      </c>
    </row>
    <row r="85" spans="2:5" x14ac:dyDescent="0.25">
      <c r="B85" s="97">
        <v>0.25</v>
      </c>
      <c r="C85" s="114">
        <v>2.8571428571428572</v>
      </c>
      <c r="D85" s="107">
        <v>0.1</v>
      </c>
      <c r="E85" s="110">
        <v>3</v>
      </c>
    </row>
    <row r="86" spans="2:5" x14ac:dyDescent="0.25">
      <c r="B86" s="97">
        <v>0.25</v>
      </c>
      <c r="C86" s="114">
        <v>3</v>
      </c>
      <c r="D86" s="107">
        <v>0.125</v>
      </c>
      <c r="E86" s="110">
        <v>1</v>
      </c>
    </row>
    <row r="87" spans="2:5" x14ac:dyDescent="0.25">
      <c r="B87" s="97">
        <v>0.27500000000000002</v>
      </c>
      <c r="C87" s="114">
        <v>1</v>
      </c>
      <c r="D87" s="107">
        <v>0.125</v>
      </c>
      <c r="E87" s="110">
        <v>1.1428571428571428</v>
      </c>
    </row>
    <row r="88" spans="2:5" x14ac:dyDescent="0.25">
      <c r="B88" s="97">
        <v>0.27500000000000002</v>
      </c>
      <c r="C88" s="114">
        <v>1.1428571428571428</v>
      </c>
      <c r="D88" s="107">
        <v>0.125</v>
      </c>
      <c r="E88" s="110">
        <v>1.2857142857142858</v>
      </c>
    </row>
    <row r="89" spans="2:5" x14ac:dyDescent="0.25">
      <c r="B89" s="97">
        <v>0.27500000000000002</v>
      </c>
      <c r="C89" s="114">
        <v>1.2857142857142858</v>
      </c>
      <c r="D89" s="107">
        <v>0.125</v>
      </c>
      <c r="E89" s="110">
        <v>1.4285714285714286</v>
      </c>
    </row>
    <row r="90" spans="2:5" x14ac:dyDescent="0.25">
      <c r="B90" s="97">
        <v>0.27500000000000002</v>
      </c>
      <c r="C90" s="114">
        <v>1.4285714285714286</v>
      </c>
      <c r="D90" s="107">
        <v>0.125</v>
      </c>
      <c r="E90" s="110">
        <v>1.5714285714285714</v>
      </c>
    </row>
    <row r="91" spans="2:5" x14ac:dyDescent="0.25">
      <c r="B91" s="97">
        <v>0.27500000000000002</v>
      </c>
      <c r="C91" s="114">
        <v>1.5714285714285714</v>
      </c>
      <c r="D91" s="107">
        <v>0.125</v>
      </c>
      <c r="E91" s="110">
        <v>1.7142857142857142</v>
      </c>
    </row>
    <row r="92" spans="2:5" x14ac:dyDescent="0.25">
      <c r="B92" s="97">
        <v>0.27500000000000002</v>
      </c>
      <c r="C92" s="114">
        <v>1.7142857142857142</v>
      </c>
      <c r="D92" s="107">
        <v>0.125</v>
      </c>
      <c r="E92" s="110">
        <v>1.8571428571428572</v>
      </c>
    </row>
    <row r="93" spans="2:5" x14ac:dyDescent="0.25">
      <c r="B93" s="97">
        <v>0.27500000000000002</v>
      </c>
      <c r="C93" s="114">
        <v>1.8571428571428572</v>
      </c>
      <c r="D93" s="107">
        <v>0.125</v>
      </c>
      <c r="E93" s="110">
        <v>2</v>
      </c>
    </row>
    <row r="94" spans="2:5" x14ac:dyDescent="0.25">
      <c r="B94" s="97">
        <v>0.27500000000000002</v>
      </c>
      <c r="C94" s="114">
        <v>2</v>
      </c>
      <c r="D94" s="107">
        <v>0.125</v>
      </c>
      <c r="E94" s="110">
        <v>2.1428571428571428</v>
      </c>
    </row>
    <row r="95" spans="2:5" x14ac:dyDescent="0.25">
      <c r="B95" s="97">
        <v>0.27500000000000002</v>
      </c>
      <c r="C95" s="114">
        <v>2.1428571428571428</v>
      </c>
      <c r="D95" s="107">
        <v>0.125</v>
      </c>
      <c r="E95" s="110">
        <v>2.2857142857142856</v>
      </c>
    </row>
    <row r="96" spans="2:5" x14ac:dyDescent="0.25">
      <c r="B96" s="97">
        <v>0.27500000000000002</v>
      </c>
      <c r="C96" s="114">
        <v>2.2857142857142856</v>
      </c>
      <c r="D96" s="107">
        <v>0.125</v>
      </c>
      <c r="E96" s="110">
        <v>2.4285714285714284</v>
      </c>
    </row>
    <row r="97" spans="2:5" x14ac:dyDescent="0.25">
      <c r="B97" s="97">
        <v>0.27500000000000002</v>
      </c>
      <c r="C97" s="114">
        <v>2.4285714285714284</v>
      </c>
      <c r="D97" s="107">
        <v>0.125</v>
      </c>
      <c r="E97" s="110">
        <v>2.5714285714285716</v>
      </c>
    </row>
    <row r="98" spans="2:5" x14ac:dyDescent="0.25">
      <c r="B98" s="97">
        <v>0.27500000000000002</v>
      </c>
      <c r="C98" s="114">
        <v>2.5714285714285716</v>
      </c>
      <c r="D98" s="107">
        <v>0.125</v>
      </c>
      <c r="E98" s="110">
        <v>2.7142857142857144</v>
      </c>
    </row>
    <row r="99" spans="2:5" x14ac:dyDescent="0.25">
      <c r="B99" s="97">
        <v>0.27500000000000002</v>
      </c>
      <c r="C99" s="114">
        <v>2.7142857142857144</v>
      </c>
      <c r="D99" s="107">
        <v>0.125</v>
      </c>
      <c r="E99" s="110">
        <v>2.8571428571428572</v>
      </c>
    </row>
    <row r="100" spans="2:5" x14ac:dyDescent="0.25">
      <c r="B100" s="97">
        <v>0.27500000000000002</v>
      </c>
      <c r="C100" s="114">
        <v>2.8571428571428572</v>
      </c>
      <c r="D100" s="107">
        <v>0.125</v>
      </c>
      <c r="E100" s="110">
        <v>3</v>
      </c>
    </row>
    <row r="101" spans="2:5" x14ac:dyDescent="0.25">
      <c r="B101" s="97">
        <v>0.27500000000000002</v>
      </c>
      <c r="C101" s="114">
        <v>3</v>
      </c>
      <c r="D101" s="107">
        <v>0.15000000000000002</v>
      </c>
      <c r="E101" s="110">
        <v>1</v>
      </c>
    </row>
    <row r="102" spans="2:5" x14ac:dyDescent="0.25">
      <c r="B102" s="97">
        <v>0.30000000000000004</v>
      </c>
      <c r="C102" s="114">
        <v>1</v>
      </c>
      <c r="D102" s="107">
        <v>0.15000000000000002</v>
      </c>
      <c r="E102" s="110">
        <v>1.1428571428571428</v>
      </c>
    </row>
    <row r="103" spans="2:5" x14ac:dyDescent="0.25">
      <c r="B103" s="97">
        <v>0.30000000000000004</v>
      </c>
      <c r="C103" s="114">
        <v>1.1428571428571428</v>
      </c>
      <c r="D103" s="107">
        <v>0.15000000000000002</v>
      </c>
      <c r="E103" s="110">
        <v>1.2857142857142858</v>
      </c>
    </row>
    <row r="104" spans="2:5" x14ac:dyDescent="0.25">
      <c r="B104" s="97">
        <v>0.30000000000000004</v>
      </c>
      <c r="C104" s="114">
        <v>1.2857142857142858</v>
      </c>
      <c r="D104" s="107">
        <v>0.15000000000000002</v>
      </c>
      <c r="E104" s="110">
        <v>1.4285714285714286</v>
      </c>
    </row>
    <row r="105" spans="2:5" x14ac:dyDescent="0.25">
      <c r="B105" s="97">
        <v>0.30000000000000004</v>
      </c>
      <c r="C105" s="114">
        <v>1.4285714285714286</v>
      </c>
      <c r="D105" s="107">
        <v>0.15000000000000002</v>
      </c>
      <c r="E105" s="110">
        <v>1.5714285714285714</v>
      </c>
    </row>
    <row r="106" spans="2:5" x14ac:dyDescent="0.25">
      <c r="B106" s="97">
        <v>0.30000000000000004</v>
      </c>
      <c r="C106" s="114">
        <v>1.5714285714285714</v>
      </c>
      <c r="D106" s="107">
        <v>0.15000000000000002</v>
      </c>
      <c r="E106" s="110">
        <v>1.7142857142857142</v>
      </c>
    </row>
    <row r="107" spans="2:5" x14ac:dyDescent="0.25">
      <c r="B107" s="97">
        <v>0.30000000000000004</v>
      </c>
      <c r="C107" s="114">
        <v>1.7142857142857142</v>
      </c>
      <c r="D107" s="107">
        <v>0.15000000000000002</v>
      </c>
      <c r="E107" s="110">
        <v>1.8571428571428572</v>
      </c>
    </row>
    <row r="108" spans="2:5" x14ac:dyDescent="0.25">
      <c r="B108" s="97">
        <v>0.30000000000000004</v>
      </c>
      <c r="C108" s="114">
        <v>1.8571428571428572</v>
      </c>
      <c r="D108" s="107">
        <v>0.15000000000000002</v>
      </c>
      <c r="E108" s="110">
        <v>2</v>
      </c>
    </row>
    <row r="109" spans="2:5" x14ac:dyDescent="0.25">
      <c r="B109" s="97">
        <v>0.30000000000000004</v>
      </c>
      <c r="C109" s="114">
        <v>2</v>
      </c>
      <c r="D109" s="107">
        <v>0.15000000000000002</v>
      </c>
      <c r="E109" s="110">
        <v>2.1428571428571428</v>
      </c>
    </row>
    <row r="110" spans="2:5" x14ac:dyDescent="0.25">
      <c r="B110" s="97">
        <v>0.30000000000000004</v>
      </c>
      <c r="C110" s="114">
        <v>2.1428571428571428</v>
      </c>
      <c r="D110" s="107">
        <v>0.15000000000000002</v>
      </c>
      <c r="E110" s="110">
        <v>2.2857142857142856</v>
      </c>
    </row>
    <row r="111" spans="2:5" x14ac:dyDescent="0.25">
      <c r="B111" s="97">
        <v>0.30000000000000004</v>
      </c>
      <c r="C111" s="114">
        <v>2.2857142857142856</v>
      </c>
      <c r="D111" s="107">
        <v>0.15000000000000002</v>
      </c>
      <c r="E111" s="110">
        <v>2.4285714285714284</v>
      </c>
    </row>
    <row r="112" spans="2:5" x14ac:dyDescent="0.25">
      <c r="B112" s="97">
        <v>0.30000000000000004</v>
      </c>
      <c r="C112" s="114">
        <v>2.4285714285714284</v>
      </c>
      <c r="D112" s="107">
        <v>0.15000000000000002</v>
      </c>
      <c r="E112" s="110">
        <v>2.5714285714285716</v>
      </c>
    </row>
    <row r="113" spans="2:5" x14ac:dyDescent="0.25">
      <c r="B113" s="97">
        <v>0.30000000000000004</v>
      </c>
      <c r="C113" s="114">
        <v>2.5714285714285716</v>
      </c>
      <c r="D113" s="107">
        <v>0.15000000000000002</v>
      </c>
      <c r="E113" s="110">
        <v>2.7142857142857144</v>
      </c>
    </row>
    <row r="114" spans="2:5" x14ac:dyDescent="0.25">
      <c r="B114" s="97">
        <v>0.30000000000000004</v>
      </c>
      <c r="C114" s="114">
        <v>2.7142857142857144</v>
      </c>
      <c r="D114" s="107">
        <v>0.17500000000000002</v>
      </c>
      <c r="E114" s="110">
        <v>1</v>
      </c>
    </row>
    <row r="115" spans="2:5" x14ac:dyDescent="0.25">
      <c r="B115" s="97">
        <v>0.30000000000000004</v>
      </c>
      <c r="C115" s="114">
        <v>2.8571428571428572</v>
      </c>
      <c r="D115" s="107">
        <v>0.17500000000000002</v>
      </c>
      <c r="E115" s="110">
        <v>1.1428571428571428</v>
      </c>
    </row>
    <row r="116" spans="2:5" x14ac:dyDescent="0.25">
      <c r="B116" s="97">
        <v>0.30000000000000004</v>
      </c>
      <c r="C116" s="114">
        <v>3</v>
      </c>
      <c r="D116" s="107">
        <v>0.17500000000000002</v>
      </c>
      <c r="E116" s="110">
        <v>1.2857142857142858</v>
      </c>
    </row>
    <row r="117" spans="2:5" x14ac:dyDescent="0.25">
      <c r="B117" s="97">
        <v>0.32500000000000001</v>
      </c>
      <c r="C117" s="114">
        <v>1</v>
      </c>
      <c r="D117" s="107">
        <v>0.17500000000000002</v>
      </c>
      <c r="E117" s="110">
        <v>1.4285714285714286</v>
      </c>
    </row>
    <row r="118" spans="2:5" x14ac:dyDescent="0.25">
      <c r="B118" s="97">
        <v>0.32500000000000001</v>
      </c>
      <c r="C118" s="114">
        <v>1.1428571428571428</v>
      </c>
      <c r="D118" s="107">
        <v>0.17500000000000002</v>
      </c>
      <c r="E118" s="110">
        <v>1.5714285714285714</v>
      </c>
    </row>
    <row r="119" spans="2:5" x14ac:dyDescent="0.25">
      <c r="B119" s="97">
        <v>0.32500000000000001</v>
      </c>
      <c r="C119" s="114">
        <v>1.2857142857142858</v>
      </c>
      <c r="D119" s="107">
        <v>0.17500000000000002</v>
      </c>
      <c r="E119" s="110">
        <v>1.7142857142857142</v>
      </c>
    </row>
    <row r="120" spans="2:5" x14ac:dyDescent="0.25">
      <c r="B120" s="97">
        <v>0.32500000000000001</v>
      </c>
      <c r="C120" s="114">
        <v>1.4285714285714286</v>
      </c>
      <c r="D120" s="107">
        <v>0.17500000000000002</v>
      </c>
      <c r="E120" s="110">
        <v>1.8571428571428572</v>
      </c>
    </row>
    <row r="121" spans="2:5" x14ac:dyDescent="0.25">
      <c r="B121" s="97">
        <v>0.32500000000000001</v>
      </c>
      <c r="C121" s="114">
        <v>1.5714285714285714</v>
      </c>
      <c r="D121" s="107">
        <v>0.17500000000000002</v>
      </c>
      <c r="E121" s="110">
        <v>2</v>
      </c>
    </row>
    <row r="122" spans="2:5" x14ac:dyDescent="0.25">
      <c r="B122" s="97">
        <v>0.32500000000000001</v>
      </c>
      <c r="C122" s="114">
        <v>1.7142857142857142</v>
      </c>
      <c r="D122" s="107">
        <v>0.17500000000000002</v>
      </c>
      <c r="E122" s="110">
        <v>2.1428571428571428</v>
      </c>
    </row>
    <row r="123" spans="2:5" x14ac:dyDescent="0.25">
      <c r="B123" s="97">
        <v>0.32500000000000001</v>
      </c>
      <c r="C123" s="114">
        <v>1.8571428571428572</v>
      </c>
      <c r="D123" s="107">
        <v>0.2</v>
      </c>
      <c r="E123" s="110">
        <v>1</v>
      </c>
    </row>
    <row r="124" spans="2:5" x14ac:dyDescent="0.25">
      <c r="B124" s="97">
        <v>0.32500000000000001</v>
      </c>
      <c r="C124" s="114">
        <v>2</v>
      </c>
      <c r="D124" s="107">
        <v>0.2</v>
      </c>
      <c r="E124" s="110">
        <v>1.1428571428571428</v>
      </c>
    </row>
    <row r="125" spans="2:5" x14ac:dyDescent="0.25">
      <c r="B125" s="97">
        <v>0.32500000000000001</v>
      </c>
      <c r="C125" s="114">
        <v>2.1428571428571428</v>
      </c>
      <c r="D125" s="107">
        <v>0.2</v>
      </c>
      <c r="E125" s="110">
        <v>1.2857142857142858</v>
      </c>
    </row>
    <row r="126" spans="2:5" x14ac:dyDescent="0.25">
      <c r="B126" s="97">
        <v>0.32500000000000001</v>
      </c>
      <c r="C126" s="114">
        <v>2.2857142857142856</v>
      </c>
      <c r="D126" s="107">
        <v>0.2</v>
      </c>
      <c r="E126" s="110">
        <v>1.4285714285714286</v>
      </c>
    </row>
    <row r="127" spans="2:5" x14ac:dyDescent="0.25">
      <c r="B127" s="97">
        <v>0.32500000000000001</v>
      </c>
      <c r="C127" s="114">
        <v>2.4285714285714284</v>
      </c>
      <c r="D127" s="107">
        <v>0.2</v>
      </c>
      <c r="E127" s="110">
        <v>1.5714285714285714</v>
      </c>
    </row>
    <row r="128" spans="2:5" x14ac:dyDescent="0.25">
      <c r="B128" s="97">
        <v>0.32500000000000001</v>
      </c>
      <c r="C128" s="114">
        <v>2.5714285714285716</v>
      </c>
      <c r="D128" s="107">
        <v>0.22500000000000001</v>
      </c>
      <c r="E128" s="110">
        <v>1</v>
      </c>
    </row>
    <row r="129" spans="2:5" x14ac:dyDescent="0.25">
      <c r="B129" s="97">
        <v>0.32500000000000001</v>
      </c>
      <c r="C129" s="114">
        <v>2.7142857142857144</v>
      </c>
      <c r="D129" s="107">
        <v>0.22500000000000001</v>
      </c>
      <c r="E129" s="110">
        <v>1.1428571428571428</v>
      </c>
    </row>
    <row r="130" spans="2:5" x14ac:dyDescent="0.25">
      <c r="B130" s="97">
        <v>0.32500000000000001</v>
      </c>
      <c r="C130" s="114">
        <v>2.8571428571428572</v>
      </c>
      <c r="D130" s="107"/>
      <c r="E130" s="110"/>
    </row>
    <row r="131" spans="2:5" x14ac:dyDescent="0.25">
      <c r="B131" s="97">
        <v>0.32500000000000001</v>
      </c>
      <c r="C131" s="114">
        <v>3</v>
      </c>
      <c r="D131" s="107"/>
      <c r="E131" s="110"/>
    </row>
    <row r="132" spans="2:5" x14ac:dyDescent="0.25">
      <c r="B132" s="97">
        <v>0.35000000000000003</v>
      </c>
      <c r="C132" s="114">
        <v>1</v>
      </c>
      <c r="D132" s="107"/>
      <c r="E132" s="110"/>
    </row>
    <row r="133" spans="2:5" x14ac:dyDescent="0.25">
      <c r="B133" s="97">
        <v>0.35000000000000003</v>
      </c>
      <c r="C133" s="114">
        <v>1.1428571428571428</v>
      </c>
      <c r="D133" s="107"/>
      <c r="E133" s="110"/>
    </row>
    <row r="134" spans="2:5" x14ac:dyDescent="0.25">
      <c r="B134" s="97">
        <v>0.35000000000000003</v>
      </c>
      <c r="C134" s="114">
        <v>1.2857142857142858</v>
      </c>
      <c r="D134" s="107"/>
      <c r="E134" s="110"/>
    </row>
    <row r="135" spans="2:5" x14ac:dyDescent="0.25">
      <c r="B135" s="97">
        <v>0.35000000000000003</v>
      </c>
      <c r="C135" s="114">
        <v>1.4285714285714286</v>
      </c>
      <c r="D135" s="107"/>
      <c r="E135" s="110"/>
    </row>
    <row r="136" spans="2:5" x14ac:dyDescent="0.25">
      <c r="B136" s="97">
        <v>0.35000000000000003</v>
      </c>
      <c r="C136" s="114">
        <v>1.5714285714285714</v>
      </c>
      <c r="D136" s="107"/>
      <c r="E136" s="110"/>
    </row>
    <row r="137" spans="2:5" x14ac:dyDescent="0.25">
      <c r="B137" s="97">
        <v>0.35000000000000003</v>
      </c>
      <c r="C137" s="114">
        <v>1.7142857142857142</v>
      </c>
      <c r="D137" s="107"/>
      <c r="E137" s="110"/>
    </row>
    <row r="138" spans="2:5" x14ac:dyDescent="0.25">
      <c r="B138" s="97">
        <v>0.35000000000000003</v>
      </c>
      <c r="C138" s="114">
        <v>1.8571428571428572</v>
      </c>
      <c r="D138" s="107"/>
      <c r="E138" s="110"/>
    </row>
    <row r="139" spans="2:5" x14ac:dyDescent="0.25">
      <c r="B139" s="97">
        <v>0.35000000000000003</v>
      </c>
      <c r="C139" s="114">
        <v>2</v>
      </c>
      <c r="D139" s="107"/>
      <c r="E139" s="110"/>
    </row>
    <row r="140" spans="2:5" x14ac:dyDescent="0.25">
      <c r="B140" s="97">
        <v>0.35000000000000003</v>
      </c>
      <c r="C140" s="114">
        <v>2.1428571428571428</v>
      </c>
      <c r="D140" s="107"/>
      <c r="E140" s="110"/>
    </row>
    <row r="141" spans="2:5" x14ac:dyDescent="0.25">
      <c r="B141" s="97">
        <v>0.35000000000000003</v>
      </c>
      <c r="C141" s="114">
        <v>2.2857142857142856</v>
      </c>
      <c r="D141" s="107"/>
      <c r="E141" s="110"/>
    </row>
    <row r="142" spans="2:5" x14ac:dyDescent="0.25">
      <c r="B142" s="97">
        <v>0.35000000000000003</v>
      </c>
      <c r="C142" s="114">
        <v>2.4285714285714284</v>
      </c>
      <c r="D142" s="107"/>
      <c r="E142" s="110"/>
    </row>
    <row r="143" spans="2:5" x14ac:dyDescent="0.25">
      <c r="B143" s="97">
        <v>0.35000000000000003</v>
      </c>
      <c r="C143" s="114">
        <v>2.5714285714285716</v>
      </c>
      <c r="D143" s="107"/>
      <c r="E143" s="110"/>
    </row>
    <row r="144" spans="2:5" x14ac:dyDescent="0.25">
      <c r="B144" s="97">
        <v>0.35000000000000003</v>
      </c>
      <c r="C144" s="114">
        <v>2.7142857142857144</v>
      </c>
      <c r="D144" s="107"/>
      <c r="E144" s="110"/>
    </row>
    <row r="145" spans="2:5" x14ac:dyDescent="0.25">
      <c r="B145" s="97">
        <v>0.35000000000000003</v>
      </c>
      <c r="C145" s="114">
        <v>2.8571428571428572</v>
      </c>
      <c r="D145" s="107"/>
      <c r="E145" s="110"/>
    </row>
    <row r="146" spans="2:5" x14ac:dyDescent="0.25">
      <c r="B146" s="97">
        <v>0.35000000000000003</v>
      </c>
      <c r="C146" s="114">
        <v>3</v>
      </c>
      <c r="D146" s="107"/>
      <c r="E146" s="110"/>
    </row>
    <row r="147" spans="2:5" x14ac:dyDescent="0.25">
      <c r="B147" s="97">
        <v>0.375</v>
      </c>
      <c r="C147" s="114">
        <v>1</v>
      </c>
      <c r="D147" s="107"/>
      <c r="E147" s="110"/>
    </row>
    <row r="148" spans="2:5" x14ac:dyDescent="0.25">
      <c r="B148" s="97">
        <v>0.375</v>
      </c>
      <c r="C148" s="114">
        <v>1.1428571428571428</v>
      </c>
      <c r="D148" s="107"/>
      <c r="E148" s="110"/>
    </row>
    <row r="149" spans="2:5" x14ac:dyDescent="0.25">
      <c r="B149" s="97">
        <v>0.375</v>
      </c>
      <c r="C149" s="114">
        <v>1.2857142857142858</v>
      </c>
      <c r="D149" s="107"/>
      <c r="E149" s="110"/>
    </row>
    <row r="150" spans="2:5" x14ac:dyDescent="0.25">
      <c r="B150" s="97">
        <v>0.375</v>
      </c>
      <c r="C150" s="114">
        <v>1.4285714285714286</v>
      </c>
      <c r="D150" s="107"/>
      <c r="E150" s="110"/>
    </row>
    <row r="151" spans="2:5" x14ac:dyDescent="0.25">
      <c r="B151" s="97">
        <v>0.375</v>
      </c>
      <c r="C151" s="114">
        <v>1.5714285714285714</v>
      </c>
      <c r="D151" s="107"/>
      <c r="E151" s="110"/>
    </row>
    <row r="152" spans="2:5" x14ac:dyDescent="0.25">
      <c r="B152" s="97">
        <v>0.375</v>
      </c>
      <c r="C152" s="114">
        <v>1.7142857142857142</v>
      </c>
      <c r="D152" s="107"/>
      <c r="E152" s="110"/>
    </row>
    <row r="153" spans="2:5" x14ac:dyDescent="0.25">
      <c r="B153" s="97">
        <v>0.375</v>
      </c>
      <c r="C153" s="114">
        <v>1.8571428571428572</v>
      </c>
      <c r="D153" s="107"/>
      <c r="E153" s="110"/>
    </row>
    <row r="154" spans="2:5" x14ac:dyDescent="0.25">
      <c r="B154" s="97">
        <v>0.375</v>
      </c>
      <c r="C154" s="114">
        <v>2</v>
      </c>
      <c r="D154" s="107"/>
      <c r="E154" s="110"/>
    </row>
    <row r="155" spans="2:5" x14ac:dyDescent="0.25">
      <c r="B155" s="97">
        <v>0.375</v>
      </c>
      <c r="C155" s="114">
        <v>2.1428571428571428</v>
      </c>
      <c r="D155" s="107"/>
      <c r="E155" s="110"/>
    </row>
    <row r="156" spans="2:5" x14ac:dyDescent="0.25">
      <c r="B156" s="97">
        <v>0.375</v>
      </c>
      <c r="C156" s="114">
        <v>2.2857142857142856</v>
      </c>
      <c r="D156" s="107"/>
      <c r="E156" s="110"/>
    </row>
    <row r="157" spans="2:5" x14ac:dyDescent="0.25">
      <c r="B157" s="97">
        <v>0.375</v>
      </c>
      <c r="C157" s="114">
        <v>2.4285714285714284</v>
      </c>
      <c r="D157" s="107"/>
      <c r="E157" s="110"/>
    </row>
    <row r="158" spans="2:5" x14ac:dyDescent="0.25">
      <c r="B158" s="97">
        <v>0.375</v>
      </c>
      <c r="C158" s="114">
        <v>2.5714285714285716</v>
      </c>
      <c r="D158" s="107"/>
      <c r="E158" s="110"/>
    </row>
    <row r="159" spans="2:5" x14ac:dyDescent="0.25">
      <c r="B159" s="97">
        <v>0.375</v>
      </c>
      <c r="C159" s="114">
        <v>2.7142857142857144</v>
      </c>
      <c r="D159" s="107"/>
      <c r="E159" s="110"/>
    </row>
    <row r="160" spans="2:5" x14ac:dyDescent="0.25">
      <c r="B160" s="97">
        <v>0.375</v>
      </c>
      <c r="C160" s="114">
        <v>2.8571428571428572</v>
      </c>
      <c r="D160" s="107"/>
      <c r="E160" s="110"/>
    </row>
    <row r="161" spans="2:5" x14ac:dyDescent="0.25">
      <c r="B161" s="97">
        <v>0.375</v>
      </c>
      <c r="C161" s="114">
        <v>3</v>
      </c>
      <c r="D161" s="107"/>
      <c r="E161" s="110"/>
    </row>
    <row r="162" spans="2:5" x14ac:dyDescent="0.25">
      <c r="B162" s="97">
        <v>0.4</v>
      </c>
      <c r="C162" s="114">
        <v>1</v>
      </c>
      <c r="D162" s="107"/>
      <c r="E162" s="110"/>
    </row>
    <row r="163" spans="2:5" x14ac:dyDescent="0.25">
      <c r="B163" s="97">
        <v>0.4</v>
      </c>
      <c r="C163" s="114">
        <v>1.1428571428571428</v>
      </c>
      <c r="D163" s="107"/>
      <c r="E163" s="110"/>
    </row>
    <row r="164" spans="2:5" x14ac:dyDescent="0.25">
      <c r="B164" s="97">
        <v>0.4</v>
      </c>
      <c r="C164" s="114">
        <v>1.2857142857142858</v>
      </c>
      <c r="D164" s="107"/>
      <c r="E164" s="110"/>
    </row>
    <row r="165" spans="2:5" x14ac:dyDescent="0.25">
      <c r="B165" s="97">
        <v>0.4</v>
      </c>
      <c r="C165" s="114">
        <v>1.4285714285714286</v>
      </c>
      <c r="D165" s="107"/>
      <c r="E165" s="110"/>
    </row>
    <row r="166" spans="2:5" x14ac:dyDescent="0.25">
      <c r="B166" s="97">
        <v>0.4</v>
      </c>
      <c r="C166" s="114">
        <v>1.5714285714285714</v>
      </c>
      <c r="D166" s="107"/>
      <c r="E166" s="110"/>
    </row>
    <row r="167" spans="2:5" x14ac:dyDescent="0.25">
      <c r="B167" s="97">
        <v>0.4</v>
      </c>
      <c r="C167" s="114">
        <v>1.7142857142857142</v>
      </c>
      <c r="D167" s="107"/>
      <c r="E167" s="110"/>
    </row>
    <row r="168" spans="2:5" x14ac:dyDescent="0.25">
      <c r="B168" s="97">
        <v>0.4</v>
      </c>
      <c r="C168" s="114">
        <v>1.8571428571428572</v>
      </c>
      <c r="D168" s="107"/>
      <c r="E168" s="110"/>
    </row>
    <row r="169" spans="2:5" x14ac:dyDescent="0.25">
      <c r="B169" s="97">
        <v>0.4</v>
      </c>
      <c r="C169" s="114">
        <v>2</v>
      </c>
      <c r="D169" s="107"/>
      <c r="E169" s="110"/>
    </row>
    <row r="170" spans="2:5" x14ac:dyDescent="0.25">
      <c r="B170" s="97">
        <v>0.4</v>
      </c>
      <c r="C170" s="114">
        <v>2.1428571428571428</v>
      </c>
      <c r="D170" s="107"/>
      <c r="E170" s="110"/>
    </row>
    <row r="171" spans="2:5" x14ac:dyDescent="0.25">
      <c r="B171" s="97">
        <v>0.4</v>
      </c>
      <c r="C171" s="114">
        <v>2.2857142857142856</v>
      </c>
      <c r="D171" s="107"/>
      <c r="E171" s="110"/>
    </row>
    <row r="172" spans="2:5" x14ac:dyDescent="0.25">
      <c r="B172" s="97">
        <v>0.4</v>
      </c>
      <c r="C172" s="114">
        <v>2.4285714285714284</v>
      </c>
      <c r="D172" s="107"/>
      <c r="E172" s="110"/>
    </row>
    <row r="173" spans="2:5" x14ac:dyDescent="0.25">
      <c r="B173" s="97">
        <v>0.4</v>
      </c>
      <c r="C173" s="114">
        <v>2.5714285714285716</v>
      </c>
      <c r="D173" s="107"/>
      <c r="E173" s="110"/>
    </row>
    <row r="174" spans="2:5" x14ac:dyDescent="0.25">
      <c r="B174" s="97">
        <v>0.4</v>
      </c>
      <c r="C174" s="114">
        <v>2.7142857142857144</v>
      </c>
      <c r="D174" s="107"/>
      <c r="E174" s="110"/>
    </row>
    <row r="175" spans="2:5" x14ac:dyDescent="0.25">
      <c r="B175" s="97">
        <v>0.4</v>
      </c>
      <c r="C175" s="114">
        <v>2.8571428571428572</v>
      </c>
      <c r="D175" s="107"/>
      <c r="E175" s="110"/>
    </row>
    <row r="176" spans="2:5" ht="15.75" thickBot="1" x14ac:dyDescent="0.3">
      <c r="B176" s="98">
        <v>0.4</v>
      </c>
      <c r="C176" s="115">
        <v>3</v>
      </c>
      <c r="D176" s="108"/>
      <c r="E176" s="111"/>
    </row>
  </sheetData>
  <mergeCells count="3">
    <mergeCell ref="B38:E38"/>
    <mergeCell ref="B39:C39"/>
    <mergeCell ref="D39:E39"/>
  </mergeCells>
  <pageMargins left="0.7" right="0.7" top="0.75" bottom="0.75" header="0.3" footer="0.3"/>
  <pageSetup orientation="portrait"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6"/>
  <sheetViews>
    <sheetView showGridLines="0" workbookViewId="0"/>
  </sheetViews>
  <sheetFormatPr defaultRowHeight="15" x14ac:dyDescent="0.25"/>
  <cols>
    <col min="1" max="1" width="0.28515625" customWidth="1"/>
    <col min="2" max="2" width="6.7109375" customWidth="1"/>
    <col min="3" max="3" width="4.85546875" customWidth="1"/>
    <col min="4" max="18" width="5.28515625" customWidth="1"/>
  </cols>
  <sheetData>
    <row r="1" spans="2:2" s="79" customFormat="1" ht="18" x14ac:dyDescent="0.25">
      <c r="B1" s="82" t="s">
        <v>449</v>
      </c>
    </row>
    <row r="2" spans="2:2" s="80" customFormat="1" ht="10.5" x14ac:dyDescent="0.15">
      <c r="B2" s="83" t="s">
        <v>450</v>
      </c>
    </row>
    <row r="3" spans="2:2" s="80" customFormat="1" ht="10.5" x14ac:dyDescent="0.15">
      <c r="B3" s="83" t="s">
        <v>477</v>
      </c>
    </row>
    <row r="4" spans="2:2" s="80" customFormat="1" ht="10.5" x14ac:dyDescent="0.15">
      <c r="B4" s="83" t="s">
        <v>475</v>
      </c>
    </row>
    <row r="5" spans="2:2" s="80" customFormat="1" ht="10.5" x14ac:dyDescent="0.15">
      <c r="B5" s="83" t="s">
        <v>451</v>
      </c>
    </row>
    <row r="6" spans="2:2" s="81" customFormat="1" ht="10.5" x14ac:dyDescent="0.15">
      <c r="B6" s="84" t="s">
        <v>468</v>
      </c>
    </row>
    <row r="37" spans="2:18" ht="15.75" thickBot="1" x14ac:dyDescent="0.3"/>
    <row r="38" spans="2:18" x14ac:dyDescent="0.25">
      <c r="B38" s="116" t="s">
        <v>476</v>
      </c>
      <c r="C38" s="117"/>
      <c r="D38" s="117"/>
      <c r="E38" s="117"/>
      <c r="F38" s="117"/>
      <c r="G38" s="117"/>
      <c r="H38" s="117"/>
      <c r="I38" s="117"/>
      <c r="J38" s="117"/>
      <c r="K38" s="117"/>
      <c r="L38" s="117"/>
      <c r="M38" s="117"/>
      <c r="N38" s="117"/>
      <c r="O38" s="117"/>
      <c r="P38" s="117"/>
      <c r="Q38" s="117"/>
      <c r="R38" s="118"/>
    </row>
    <row r="39" spans="2:18" ht="15.75" thickBot="1" x14ac:dyDescent="0.3">
      <c r="B39" s="119" t="s">
        <v>469</v>
      </c>
      <c r="C39" s="120"/>
      <c r="D39" s="120"/>
      <c r="E39" s="120"/>
      <c r="F39" s="120"/>
      <c r="G39" s="120"/>
      <c r="H39" s="120"/>
      <c r="I39" s="120"/>
      <c r="J39" s="120"/>
      <c r="K39" s="120"/>
      <c r="L39" s="120"/>
      <c r="M39" s="120"/>
      <c r="N39" s="120"/>
      <c r="O39" s="120"/>
      <c r="P39" s="120"/>
      <c r="Q39" s="120"/>
      <c r="R39" s="121"/>
    </row>
    <row r="40" spans="2:18" x14ac:dyDescent="0.25">
      <c r="B40" s="85"/>
      <c r="C40" s="86"/>
      <c r="D40" s="122" t="s">
        <v>454</v>
      </c>
      <c r="E40" s="123"/>
      <c r="F40" s="123"/>
      <c r="G40" s="123"/>
      <c r="H40" s="123"/>
      <c r="I40" s="123"/>
      <c r="J40" s="123"/>
      <c r="K40" s="123"/>
      <c r="L40" s="123"/>
      <c r="M40" s="123"/>
      <c r="N40" s="123"/>
      <c r="O40" s="123"/>
      <c r="P40" s="123"/>
      <c r="Q40" s="123"/>
      <c r="R40" s="124"/>
    </row>
    <row r="41" spans="2:18" x14ac:dyDescent="0.25">
      <c r="B41" s="87"/>
      <c r="C41" s="88"/>
      <c r="D41" s="89">
        <v>0.05</v>
      </c>
      <c r="E41" s="89">
        <v>7.5000000000000011E-2</v>
      </c>
      <c r="F41" s="89">
        <v>0.1</v>
      </c>
      <c r="G41" s="89">
        <v>0.125</v>
      </c>
      <c r="H41" s="89">
        <v>0.15000000000000002</v>
      </c>
      <c r="I41" s="89">
        <v>0.17500000000000002</v>
      </c>
      <c r="J41" s="89">
        <v>0.2</v>
      </c>
      <c r="K41" s="89">
        <v>0.22500000000000001</v>
      </c>
      <c r="L41" s="89">
        <v>0.25</v>
      </c>
      <c r="M41" s="89">
        <v>0.27500000000000002</v>
      </c>
      <c r="N41" s="89">
        <v>0.30000000000000004</v>
      </c>
      <c r="O41" s="89">
        <v>0.32500000000000001</v>
      </c>
      <c r="P41" s="89">
        <v>0.35000000000000003</v>
      </c>
      <c r="Q41" s="89">
        <v>0.375</v>
      </c>
      <c r="R41" s="90">
        <v>0.4</v>
      </c>
    </row>
    <row r="42" spans="2:18" x14ac:dyDescent="0.25">
      <c r="B42" s="125" t="s">
        <v>470</v>
      </c>
      <c r="C42" s="112">
        <v>1</v>
      </c>
      <c r="D42" s="93">
        <v>87144.643870931293</v>
      </c>
      <c r="E42" s="93">
        <v>79055.143870931293</v>
      </c>
      <c r="F42" s="93">
        <v>72327.972098732949</v>
      </c>
      <c r="G42" s="93">
        <v>72327.972098732949</v>
      </c>
      <c r="H42" s="93">
        <v>72327.972098732949</v>
      </c>
      <c r="I42" s="93">
        <v>72327.972098732949</v>
      </c>
      <c r="J42" s="93">
        <v>72327.972098732949</v>
      </c>
      <c r="K42" s="93">
        <v>72327.972098732949</v>
      </c>
      <c r="L42" s="93">
        <v>72327.972098732949</v>
      </c>
      <c r="M42" s="93">
        <v>72327.972098732949</v>
      </c>
      <c r="N42" s="93">
        <v>72327.972098732949</v>
      </c>
      <c r="O42" s="93">
        <v>72327.972098732949</v>
      </c>
      <c r="P42" s="93">
        <v>72327.972098732949</v>
      </c>
      <c r="Q42" s="93">
        <v>72327.972098732949</v>
      </c>
      <c r="R42" s="94">
        <v>72327.972098732949</v>
      </c>
    </row>
    <row r="43" spans="2:18" x14ac:dyDescent="0.25">
      <c r="B43" s="126"/>
      <c r="C43" s="112">
        <v>1.1428571428571428</v>
      </c>
      <c r="D43" s="93">
        <v>83118.643870931322</v>
      </c>
      <c r="E43" s="93">
        <v>74933.286728074192</v>
      </c>
      <c r="F43" s="93">
        <v>72327.972098732949</v>
      </c>
      <c r="G43" s="93">
        <v>72327.972098732949</v>
      </c>
      <c r="H43" s="93">
        <v>72327.972098732949</v>
      </c>
      <c r="I43" s="93">
        <v>72327.972098732949</v>
      </c>
      <c r="J43" s="93">
        <v>72327.972098732949</v>
      </c>
      <c r="K43" s="93">
        <v>72327.972098732949</v>
      </c>
      <c r="L43" s="93">
        <v>72327.972098732949</v>
      </c>
      <c r="M43" s="93">
        <v>72327.972098732949</v>
      </c>
      <c r="N43" s="93">
        <v>72327.972098732949</v>
      </c>
      <c r="O43" s="93">
        <v>72327.972098732949</v>
      </c>
      <c r="P43" s="93">
        <v>72327.972098732949</v>
      </c>
      <c r="Q43" s="93">
        <v>72327.972098732949</v>
      </c>
      <c r="R43" s="94">
        <v>72327.972098732949</v>
      </c>
    </row>
    <row r="44" spans="2:18" x14ac:dyDescent="0.25">
      <c r="B44" s="126"/>
      <c r="C44" s="112">
        <v>1.2857142857142858</v>
      </c>
      <c r="D44" s="93">
        <v>79092.643870931352</v>
      </c>
      <c r="E44" s="93">
        <v>72327.972098732949</v>
      </c>
      <c r="F44" s="93">
        <v>72327.972098732949</v>
      </c>
      <c r="G44" s="93">
        <v>72327.972098732949</v>
      </c>
      <c r="H44" s="93">
        <v>72327.972098732949</v>
      </c>
      <c r="I44" s="93">
        <v>72327.972098732949</v>
      </c>
      <c r="J44" s="93">
        <v>72327.972098732949</v>
      </c>
      <c r="K44" s="93">
        <v>72327.972098732949</v>
      </c>
      <c r="L44" s="93">
        <v>72327.972098732949</v>
      </c>
      <c r="M44" s="93">
        <v>72327.972098732949</v>
      </c>
      <c r="N44" s="93">
        <v>72327.972098732949</v>
      </c>
      <c r="O44" s="93">
        <v>72327.972098732949</v>
      </c>
      <c r="P44" s="93">
        <v>72327.972098732949</v>
      </c>
      <c r="Q44" s="93">
        <v>72327.972098732949</v>
      </c>
      <c r="R44" s="94">
        <v>72327.972098732949</v>
      </c>
    </row>
    <row r="45" spans="2:18" x14ac:dyDescent="0.25">
      <c r="B45" s="126"/>
      <c r="C45" s="112">
        <v>1.4285714285714286</v>
      </c>
      <c r="D45" s="93">
        <v>75066.643870931337</v>
      </c>
      <c r="E45" s="93">
        <v>72327.972098732949</v>
      </c>
      <c r="F45" s="93">
        <v>72327.972098732949</v>
      </c>
      <c r="G45" s="93">
        <v>72327.972098732949</v>
      </c>
      <c r="H45" s="93">
        <v>72327.972098732949</v>
      </c>
      <c r="I45" s="93">
        <v>72327.972098732949</v>
      </c>
      <c r="J45" s="93">
        <v>72327.972098732949</v>
      </c>
      <c r="K45" s="93">
        <v>72327.972098732949</v>
      </c>
      <c r="L45" s="93">
        <v>72327.972098732949</v>
      </c>
      <c r="M45" s="93">
        <v>72327.972098732949</v>
      </c>
      <c r="N45" s="93">
        <v>72327.972098732949</v>
      </c>
      <c r="O45" s="93">
        <v>72327.972098732949</v>
      </c>
      <c r="P45" s="93">
        <v>72327.972098732949</v>
      </c>
      <c r="Q45" s="93">
        <v>72327.972098732949</v>
      </c>
      <c r="R45" s="94">
        <v>72327.972098732949</v>
      </c>
    </row>
    <row r="46" spans="2:18" x14ac:dyDescent="0.25">
      <c r="B46" s="126"/>
      <c r="C46" s="112">
        <v>1.5714285714285714</v>
      </c>
      <c r="D46" s="93">
        <v>72327.972098732949</v>
      </c>
      <c r="E46" s="93">
        <v>72327.972098732949</v>
      </c>
      <c r="F46" s="93">
        <v>72327.972098732949</v>
      </c>
      <c r="G46" s="93">
        <v>72327.972098732949</v>
      </c>
      <c r="H46" s="93">
        <v>72327.972098732949</v>
      </c>
      <c r="I46" s="93">
        <v>72327.972098732949</v>
      </c>
      <c r="J46" s="93">
        <v>72327.972098732949</v>
      </c>
      <c r="K46" s="93">
        <v>72327.972098732949</v>
      </c>
      <c r="L46" s="93">
        <v>72327.972098732949</v>
      </c>
      <c r="M46" s="93">
        <v>72327.972098732949</v>
      </c>
      <c r="N46" s="93">
        <v>72327.972098732949</v>
      </c>
      <c r="O46" s="93">
        <v>72327.972098732949</v>
      </c>
      <c r="P46" s="93">
        <v>72327.972098732949</v>
      </c>
      <c r="Q46" s="93">
        <v>72327.972098732949</v>
      </c>
      <c r="R46" s="94">
        <v>72327.972098732949</v>
      </c>
    </row>
    <row r="47" spans="2:18" x14ac:dyDescent="0.25">
      <c r="B47" s="126"/>
      <c r="C47" s="112">
        <v>1.7142857142857142</v>
      </c>
      <c r="D47" s="93">
        <v>72327.972098732949</v>
      </c>
      <c r="E47" s="93">
        <v>72327.972098732949</v>
      </c>
      <c r="F47" s="93">
        <v>72327.972098732949</v>
      </c>
      <c r="G47" s="93">
        <v>72327.972098732949</v>
      </c>
      <c r="H47" s="93">
        <v>72327.972098732949</v>
      </c>
      <c r="I47" s="93">
        <v>72327.972098732949</v>
      </c>
      <c r="J47" s="93">
        <v>72327.972098732949</v>
      </c>
      <c r="K47" s="93">
        <v>72327.972098732949</v>
      </c>
      <c r="L47" s="93">
        <v>72327.972098732949</v>
      </c>
      <c r="M47" s="93">
        <v>72327.972098732949</v>
      </c>
      <c r="N47" s="93">
        <v>72327.972098732949</v>
      </c>
      <c r="O47" s="93">
        <v>72327.972098732949</v>
      </c>
      <c r="P47" s="93">
        <v>72327.972098732949</v>
      </c>
      <c r="Q47" s="93">
        <v>72327.972098732949</v>
      </c>
      <c r="R47" s="94">
        <v>72327.972098732949</v>
      </c>
    </row>
    <row r="48" spans="2:18" x14ac:dyDescent="0.25">
      <c r="B48" s="126"/>
      <c r="C48" s="112">
        <v>1.8571428571428572</v>
      </c>
      <c r="D48" s="93">
        <v>72327.972098732949</v>
      </c>
      <c r="E48" s="93">
        <v>72327.972098732949</v>
      </c>
      <c r="F48" s="93">
        <v>72327.972098732949</v>
      </c>
      <c r="G48" s="93">
        <v>72327.972098732949</v>
      </c>
      <c r="H48" s="93">
        <v>72327.972098732949</v>
      </c>
      <c r="I48" s="93">
        <v>72327.972098732949</v>
      </c>
      <c r="J48" s="93">
        <v>72327.972098732949</v>
      </c>
      <c r="K48" s="93">
        <v>72327.972098732949</v>
      </c>
      <c r="L48" s="93">
        <v>72327.972098732949</v>
      </c>
      <c r="M48" s="93">
        <v>72327.972098732949</v>
      </c>
      <c r="N48" s="93">
        <v>72327.972098732949</v>
      </c>
      <c r="O48" s="93">
        <v>72327.972098732949</v>
      </c>
      <c r="P48" s="93">
        <v>72327.972098732949</v>
      </c>
      <c r="Q48" s="93">
        <v>72327.972098732949</v>
      </c>
      <c r="R48" s="94">
        <v>72327.972098732949</v>
      </c>
    </row>
    <row r="49" spans="2:18" x14ac:dyDescent="0.25">
      <c r="B49" s="126"/>
      <c r="C49" s="112">
        <v>2</v>
      </c>
      <c r="D49" s="93">
        <v>72327.972098732949</v>
      </c>
      <c r="E49" s="93">
        <v>72327.972098732949</v>
      </c>
      <c r="F49" s="93">
        <v>72327.972098732949</v>
      </c>
      <c r="G49" s="93">
        <v>72327.972098732949</v>
      </c>
      <c r="H49" s="93">
        <v>72327.972098732949</v>
      </c>
      <c r="I49" s="93">
        <v>72327.972098732949</v>
      </c>
      <c r="J49" s="93">
        <v>72327.972098732949</v>
      </c>
      <c r="K49" s="93">
        <v>72327.972098732949</v>
      </c>
      <c r="L49" s="93">
        <v>72327.972098732949</v>
      </c>
      <c r="M49" s="93">
        <v>72327.972098732949</v>
      </c>
      <c r="N49" s="93">
        <v>72327.972098732949</v>
      </c>
      <c r="O49" s="93">
        <v>72327.972098732949</v>
      </c>
      <c r="P49" s="93">
        <v>72327.972098732949</v>
      </c>
      <c r="Q49" s="93">
        <v>72327.972098732949</v>
      </c>
      <c r="R49" s="94">
        <v>72327.972098732949</v>
      </c>
    </row>
    <row r="50" spans="2:18" x14ac:dyDescent="0.25">
      <c r="B50" s="126"/>
      <c r="C50" s="112">
        <v>2.1428571428571428</v>
      </c>
      <c r="D50" s="93">
        <v>72327.972098732949</v>
      </c>
      <c r="E50" s="93">
        <v>72327.972098732949</v>
      </c>
      <c r="F50" s="93">
        <v>72327.972098732949</v>
      </c>
      <c r="G50" s="93">
        <v>72327.972098732949</v>
      </c>
      <c r="H50" s="93">
        <v>72327.972098732949</v>
      </c>
      <c r="I50" s="93">
        <v>72327.972098732949</v>
      </c>
      <c r="J50" s="93">
        <v>72327.972098732949</v>
      </c>
      <c r="K50" s="93">
        <v>72327.972098732949</v>
      </c>
      <c r="L50" s="93">
        <v>72327.972098732949</v>
      </c>
      <c r="M50" s="93">
        <v>72327.972098732949</v>
      </c>
      <c r="N50" s="93">
        <v>72327.972098732949</v>
      </c>
      <c r="O50" s="93">
        <v>72327.972098732949</v>
      </c>
      <c r="P50" s="93">
        <v>72327.972098732949</v>
      </c>
      <c r="Q50" s="93">
        <v>72327.972098732949</v>
      </c>
      <c r="R50" s="94">
        <v>72327.972098732949</v>
      </c>
    </row>
    <row r="51" spans="2:18" x14ac:dyDescent="0.25">
      <c r="B51" s="126"/>
      <c r="C51" s="112">
        <v>2.2857142857142856</v>
      </c>
      <c r="D51" s="93">
        <v>72327.972098732949</v>
      </c>
      <c r="E51" s="93">
        <v>72327.972098732949</v>
      </c>
      <c r="F51" s="93">
        <v>72327.972098732949</v>
      </c>
      <c r="G51" s="93">
        <v>72327.972098732949</v>
      </c>
      <c r="H51" s="93">
        <v>72327.972098732949</v>
      </c>
      <c r="I51" s="93">
        <v>72327.972098732949</v>
      </c>
      <c r="J51" s="93">
        <v>72327.972098732949</v>
      </c>
      <c r="K51" s="93">
        <v>72327.972098732949</v>
      </c>
      <c r="L51" s="93">
        <v>72327.972098732949</v>
      </c>
      <c r="M51" s="93">
        <v>72327.972098732949</v>
      </c>
      <c r="N51" s="93">
        <v>72327.972098732949</v>
      </c>
      <c r="O51" s="93">
        <v>72327.972098732949</v>
      </c>
      <c r="P51" s="93">
        <v>72327.972098732949</v>
      </c>
      <c r="Q51" s="93">
        <v>72327.972098732949</v>
      </c>
      <c r="R51" s="94">
        <v>72327.972098732949</v>
      </c>
    </row>
    <row r="52" spans="2:18" x14ac:dyDescent="0.25">
      <c r="B52" s="126"/>
      <c r="C52" s="112">
        <v>2.4285714285714284</v>
      </c>
      <c r="D52" s="93">
        <v>72327.972098732949</v>
      </c>
      <c r="E52" s="93">
        <v>72327.972098732949</v>
      </c>
      <c r="F52" s="93">
        <v>72327.972098732949</v>
      </c>
      <c r="G52" s="93">
        <v>72327.972098732949</v>
      </c>
      <c r="H52" s="93">
        <v>72327.972098732949</v>
      </c>
      <c r="I52" s="93">
        <v>72327.972098732949</v>
      </c>
      <c r="J52" s="93">
        <v>72327.972098732949</v>
      </c>
      <c r="K52" s="93">
        <v>72327.972098732949</v>
      </c>
      <c r="L52" s="93">
        <v>72327.972098732949</v>
      </c>
      <c r="M52" s="93">
        <v>72327.972098732949</v>
      </c>
      <c r="N52" s="93">
        <v>72327.972098732949</v>
      </c>
      <c r="O52" s="93">
        <v>72327.972098732949</v>
      </c>
      <c r="P52" s="93">
        <v>72327.972098732949</v>
      </c>
      <c r="Q52" s="93">
        <v>72327.972098732949</v>
      </c>
      <c r="R52" s="94">
        <v>72327.972098732949</v>
      </c>
    </row>
    <row r="53" spans="2:18" x14ac:dyDescent="0.25">
      <c r="B53" s="126"/>
      <c r="C53" s="112">
        <v>2.5714285714285716</v>
      </c>
      <c r="D53" s="93">
        <v>72327.972098732949</v>
      </c>
      <c r="E53" s="93">
        <v>72327.972098732949</v>
      </c>
      <c r="F53" s="93">
        <v>72327.972098732949</v>
      </c>
      <c r="G53" s="93">
        <v>72327.972098732949</v>
      </c>
      <c r="H53" s="93">
        <v>72327.972098732949</v>
      </c>
      <c r="I53" s="93">
        <v>72327.972098732949</v>
      </c>
      <c r="J53" s="93">
        <v>72327.972098732949</v>
      </c>
      <c r="K53" s="93">
        <v>72327.972098732949</v>
      </c>
      <c r="L53" s="93">
        <v>72327.972098732949</v>
      </c>
      <c r="M53" s="93">
        <v>72327.972098732949</v>
      </c>
      <c r="N53" s="93">
        <v>72327.972098732949</v>
      </c>
      <c r="O53" s="93">
        <v>72327.972098732949</v>
      </c>
      <c r="P53" s="93">
        <v>72327.972098732949</v>
      </c>
      <c r="Q53" s="93">
        <v>72327.972098732949</v>
      </c>
      <c r="R53" s="94">
        <v>72327.972098732949</v>
      </c>
    </row>
    <row r="54" spans="2:18" x14ac:dyDescent="0.25">
      <c r="B54" s="126"/>
      <c r="C54" s="112">
        <v>2.7142857142857144</v>
      </c>
      <c r="D54" s="93">
        <v>72327.972098732949</v>
      </c>
      <c r="E54" s="93">
        <v>72327.972098732949</v>
      </c>
      <c r="F54" s="93">
        <v>72327.972098732949</v>
      </c>
      <c r="G54" s="93">
        <v>72327.972098732949</v>
      </c>
      <c r="H54" s="93">
        <v>72327.972098732949</v>
      </c>
      <c r="I54" s="93">
        <v>72327.972098732949</v>
      </c>
      <c r="J54" s="93">
        <v>72327.972098732949</v>
      </c>
      <c r="K54" s="93">
        <v>72327.972098732949</v>
      </c>
      <c r="L54" s="93">
        <v>72327.972098732949</v>
      </c>
      <c r="M54" s="93">
        <v>72327.972098732949</v>
      </c>
      <c r="N54" s="93">
        <v>72327.972098732949</v>
      </c>
      <c r="O54" s="93">
        <v>72327.972098732949</v>
      </c>
      <c r="P54" s="93">
        <v>72327.972098732949</v>
      </c>
      <c r="Q54" s="93">
        <v>72327.972098732949</v>
      </c>
      <c r="R54" s="94">
        <v>72327.972098732949</v>
      </c>
    </row>
    <row r="55" spans="2:18" x14ac:dyDescent="0.25">
      <c r="B55" s="126"/>
      <c r="C55" s="112">
        <v>2.8571428571428572</v>
      </c>
      <c r="D55" s="93">
        <v>72327.972098732949</v>
      </c>
      <c r="E55" s="93">
        <v>72327.972098732949</v>
      </c>
      <c r="F55" s="93">
        <v>72327.972098732949</v>
      </c>
      <c r="G55" s="93">
        <v>72327.972098732949</v>
      </c>
      <c r="H55" s="93">
        <v>72327.972098732949</v>
      </c>
      <c r="I55" s="93">
        <v>72327.972098732949</v>
      </c>
      <c r="J55" s="93">
        <v>72327.972098732949</v>
      </c>
      <c r="K55" s="93">
        <v>72327.972098732949</v>
      </c>
      <c r="L55" s="93">
        <v>72327.972098732949</v>
      </c>
      <c r="M55" s="93">
        <v>72327.972098732949</v>
      </c>
      <c r="N55" s="93">
        <v>72327.972098732949</v>
      </c>
      <c r="O55" s="93">
        <v>72327.972098732949</v>
      </c>
      <c r="P55" s="93">
        <v>72327.972098732949</v>
      </c>
      <c r="Q55" s="93">
        <v>72327.972098732949</v>
      </c>
      <c r="R55" s="94">
        <v>72327.972098732949</v>
      </c>
    </row>
    <row r="56" spans="2:18" ht="15.75" thickBot="1" x14ac:dyDescent="0.3">
      <c r="B56" s="127"/>
      <c r="C56" s="113">
        <v>3</v>
      </c>
      <c r="D56" s="95">
        <v>72327.972098732949</v>
      </c>
      <c r="E56" s="95">
        <v>72327.972098732949</v>
      </c>
      <c r="F56" s="95">
        <v>72327.972098732949</v>
      </c>
      <c r="G56" s="95">
        <v>72327.972098732949</v>
      </c>
      <c r="H56" s="95">
        <v>72327.972098732949</v>
      </c>
      <c r="I56" s="95">
        <v>72327.972098732949</v>
      </c>
      <c r="J56" s="95">
        <v>72327.972098732949</v>
      </c>
      <c r="K56" s="95">
        <v>72327.972098732949</v>
      </c>
      <c r="L56" s="95">
        <v>72327.972098732949</v>
      </c>
      <c r="M56" s="95">
        <v>72327.972098732949</v>
      </c>
      <c r="N56" s="95">
        <v>72327.972098732949</v>
      </c>
      <c r="O56" s="95">
        <v>72327.972098732949</v>
      </c>
      <c r="P56" s="95">
        <v>72327.972098732949</v>
      </c>
      <c r="Q56" s="95">
        <v>72327.972098732949</v>
      </c>
      <c r="R56" s="96">
        <v>72327.972098732949</v>
      </c>
    </row>
  </sheetData>
  <mergeCells count="4">
    <mergeCell ref="B38:R38"/>
    <mergeCell ref="B39:R39"/>
    <mergeCell ref="D40:R40"/>
    <mergeCell ref="B42:B56"/>
  </mergeCells>
  <pageMargins left="0.7" right="0.7" top="0.75" bottom="0.75" header="0.3" footer="0.3"/>
  <pageSetup orientation="portrait"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7"/>
  <sheetViews>
    <sheetView showGridLines="0" workbookViewId="0"/>
  </sheetViews>
  <sheetFormatPr defaultRowHeight="15" x14ac:dyDescent="0.25"/>
  <cols>
    <col min="1" max="1" width="0.28515625" customWidth="1"/>
    <col min="2" max="5" width="15.7109375" customWidth="1"/>
  </cols>
  <sheetData>
    <row r="1" spans="2:2" s="79" customFormat="1" ht="18" x14ac:dyDescent="0.25">
      <c r="B1" s="82" t="s">
        <v>456</v>
      </c>
    </row>
    <row r="2" spans="2:2" s="80" customFormat="1" ht="10.5" x14ac:dyDescent="0.15">
      <c r="B2" s="83" t="s">
        <v>450</v>
      </c>
    </row>
    <row r="3" spans="2:2" s="80" customFormat="1" ht="10.5" x14ac:dyDescent="0.15">
      <c r="B3" s="83" t="s">
        <v>478</v>
      </c>
    </row>
    <row r="4" spans="2:2" s="80" customFormat="1" ht="10.5" x14ac:dyDescent="0.15">
      <c r="B4" s="83" t="s">
        <v>465</v>
      </c>
    </row>
    <row r="5" spans="2:2" s="80" customFormat="1" ht="10.5" x14ac:dyDescent="0.15">
      <c r="B5" s="83" t="s">
        <v>457</v>
      </c>
    </row>
    <row r="6" spans="2:2" s="81" customFormat="1" ht="10.5" x14ac:dyDescent="0.15">
      <c r="B6" s="84" t="s">
        <v>471</v>
      </c>
    </row>
    <row r="37" spans="2:5" ht="15.75" thickBot="1" x14ac:dyDescent="0.3"/>
    <row r="38" spans="2:5" ht="15.75" thickBot="1" x14ac:dyDescent="0.3">
      <c r="B38" s="116" t="s">
        <v>459</v>
      </c>
      <c r="C38" s="117"/>
      <c r="D38" s="117"/>
      <c r="E38" s="118"/>
    </row>
    <row r="39" spans="2:5" x14ac:dyDescent="0.25">
      <c r="B39" s="128" t="s">
        <v>445</v>
      </c>
      <c r="C39" s="129"/>
      <c r="D39" s="130" t="s">
        <v>384</v>
      </c>
      <c r="E39" s="131"/>
    </row>
    <row r="40" spans="2:5" ht="23.25" x14ac:dyDescent="0.25">
      <c r="B40" s="99" t="s">
        <v>454</v>
      </c>
      <c r="C40" s="104" t="s">
        <v>470</v>
      </c>
      <c r="D40" s="103" t="s">
        <v>454</v>
      </c>
      <c r="E40" s="102" t="s">
        <v>470</v>
      </c>
    </row>
    <row r="41" spans="2:5" x14ac:dyDescent="0.25">
      <c r="B41" s="97">
        <v>0.05</v>
      </c>
      <c r="C41" s="114">
        <v>2.1428571428571428</v>
      </c>
      <c r="D41" s="107">
        <v>0.05</v>
      </c>
      <c r="E41" s="110">
        <v>1</v>
      </c>
    </row>
    <row r="42" spans="2:5" x14ac:dyDescent="0.25">
      <c r="B42" s="97">
        <v>0.05</v>
      </c>
      <c r="C42" s="114">
        <v>2.2857142857142856</v>
      </c>
      <c r="D42" s="107">
        <v>0.05</v>
      </c>
      <c r="E42" s="110">
        <v>1.1428571428571428</v>
      </c>
    </row>
    <row r="43" spans="2:5" x14ac:dyDescent="0.25">
      <c r="B43" s="97">
        <v>0.05</v>
      </c>
      <c r="C43" s="114">
        <v>2.4285714285714284</v>
      </c>
      <c r="D43" s="107">
        <v>0.05</v>
      </c>
      <c r="E43" s="110">
        <v>1.2857142857142858</v>
      </c>
    </row>
    <row r="44" spans="2:5" x14ac:dyDescent="0.25">
      <c r="B44" s="97">
        <v>0.05</v>
      </c>
      <c r="C44" s="114">
        <v>2.5714285714285716</v>
      </c>
      <c r="D44" s="107">
        <v>0.05</v>
      </c>
      <c r="E44" s="110">
        <v>1.4285714285714286</v>
      </c>
    </row>
    <row r="45" spans="2:5" x14ac:dyDescent="0.25">
      <c r="B45" s="97">
        <v>0.05</v>
      </c>
      <c r="C45" s="114">
        <v>2.7142857142857144</v>
      </c>
      <c r="D45" s="107">
        <v>0.05</v>
      </c>
      <c r="E45" s="110">
        <v>1.5714285714285714</v>
      </c>
    </row>
    <row r="46" spans="2:5" x14ac:dyDescent="0.25">
      <c r="B46" s="97">
        <v>0.05</v>
      </c>
      <c r="C46" s="114">
        <v>2.8571428571428572</v>
      </c>
      <c r="D46" s="107">
        <v>0.05</v>
      </c>
      <c r="E46" s="110">
        <v>1.7142857142857142</v>
      </c>
    </row>
    <row r="47" spans="2:5" x14ac:dyDescent="0.25">
      <c r="B47" s="97">
        <v>0.05</v>
      </c>
      <c r="C47" s="114">
        <v>3</v>
      </c>
      <c r="D47" s="107">
        <v>0.05</v>
      </c>
      <c r="E47" s="110">
        <v>1.8571428571428572</v>
      </c>
    </row>
    <row r="48" spans="2:5" x14ac:dyDescent="0.25">
      <c r="B48" s="97">
        <v>7.5000000000000011E-2</v>
      </c>
      <c r="C48" s="114">
        <v>2</v>
      </c>
      <c r="D48" s="107">
        <v>0.05</v>
      </c>
      <c r="E48" s="110">
        <v>2</v>
      </c>
    </row>
    <row r="49" spans="2:5" x14ac:dyDescent="0.25">
      <c r="B49" s="97">
        <v>7.5000000000000011E-2</v>
      </c>
      <c r="C49" s="114">
        <v>2.1428571428571428</v>
      </c>
      <c r="D49" s="107">
        <v>7.5000000000000011E-2</v>
      </c>
      <c r="E49" s="110">
        <v>1</v>
      </c>
    </row>
    <row r="50" spans="2:5" x14ac:dyDescent="0.25">
      <c r="B50" s="97">
        <v>7.5000000000000011E-2</v>
      </c>
      <c r="C50" s="114">
        <v>2.2857142857142856</v>
      </c>
      <c r="D50" s="107">
        <v>7.5000000000000011E-2</v>
      </c>
      <c r="E50" s="110">
        <v>1.1428571428571428</v>
      </c>
    </row>
    <row r="51" spans="2:5" x14ac:dyDescent="0.25">
      <c r="B51" s="97">
        <v>7.5000000000000011E-2</v>
      </c>
      <c r="C51" s="114">
        <v>2.4285714285714284</v>
      </c>
      <c r="D51" s="107">
        <v>7.5000000000000011E-2</v>
      </c>
      <c r="E51" s="110">
        <v>1.2857142857142858</v>
      </c>
    </row>
    <row r="52" spans="2:5" x14ac:dyDescent="0.25">
      <c r="B52" s="97">
        <v>7.5000000000000011E-2</v>
      </c>
      <c r="C52" s="114">
        <v>2.5714285714285716</v>
      </c>
      <c r="D52" s="107">
        <v>7.5000000000000011E-2</v>
      </c>
      <c r="E52" s="110">
        <v>1.4285714285714286</v>
      </c>
    </row>
    <row r="53" spans="2:5" x14ac:dyDescent="0.25">
      <c r="B53" s="97">
        <v>7.5000000000000011E-2</v>
      </c>
      <c r="C53" s="114">
        <v>2.7142857142857144</v>
      </c>
      <c r="D53" s="107">
        <v>7.5000000000000011E-2</v>
      </c>
      <c r="E53" s="110">
        <v>1.5714285714285714</v>
      </c>
    </row>
    <row r="54" spans="2:5" x14ac:dyDescent="0.25">
      <c r="B54" s="97">
        <v>7.5000000000000011E-2</v>
      </c>
      <c r="C54" s="114">
        <v>2.8571428571428572</v>
      </c>
      <c r="D54" s="107">
        <v>7.5000000000000011E-2</v>
      </c>
      <c r="E54" s="110">
        <v>1.7142857142857142</v>
      </c>
    </row>
    <row r="55" spans="2:5" x14ac:dyDescent="0.25">
      <c r="B55" s="97">
        <v>7.5000000000000011E-2</v>
      </c>
      <c r="C55" s="114">
        <v>3</v>
      </c>
      <c r="D55" s="107">
        <v>7.5000000000000011E-2</v>
      </c>
      <c r="E55" s="110">
        <v>1.8571428571428572</v>
      </c>
    </row>
    <row r="56" spans="2:5" x14ac:dyDescent="0.25">
      <c r="B56" s="97">
        <v>0.1</v>
      </c>
      <c r="C56" s="114">
        <v>1.7142857142857142</v>
      </c>
      <c r="D56" s="107">
        <v>0.1</v>
      </c>
      <c r="E56" s="110">
        <v>1</v>
      </c>
    </row>
    <row r="57" spans="2:5" x14ac:dyDescent="0.25">
      <c r="B57" s="97">
        <v>0.1</v>
      </c>
      <c r="C57" s="114">
        <v>1.8571428571428572</v>
      </c>
      <c r="D57" s="107">
        <v>0.1</v>
      </c>
      <c r="E57" s="110">
        <v>1.1428571428571428</v>
      </c>
    </row>
    <row r="58" spans="2:5" x14ac:dyDescent="0.25">
      <c r="B58" s="97">
        <v>0.1</v>
      </c>
      <c r="C58" s="114">
        <v>2</v>
      </c>
      <c r="D58" s="107">
        <v>0.1</v>
      </c>
      <c r="E58" s="110">
        <v>1.2857142857142858</v>
      </c>
    </row>
    <row r="59" spans="2:5" x14ac:dyDescent="0.25">
      <c r="B59" s="97">
        <v>0.1</v>
      </c>
      <c r="C59" s="114">
        <v>2.1428571428571428</v>
      </c>
      <c r="D59" s="107">
        <v>0.1</v>
      </c>
      <c r="E59" s="110">
        <v>1.4285714285714286</v>
      </c>
    </row>
    <row r="60" spans="2:5" x14ac:dyDescent="0.25">
      <c r="B60" s="97">
        <v>0.1</v>
      </c>
      <c r="C60" s="114">
        <v>2.2857142857142856</v>
      </c>
      <c r="D60" s="107">
        <v>0.1</v>
      </c>
      <c r="E60" s="110">
        <v>1.5714285714285714</v>
      </c>
    </row>
    <row r="61" spans="2:5" x14ac:dyDescent="0.25">
      <c r="B61" s="97">
        <v>0.1</v>
      </c>
      <c r="C61" s="114">
        <v>2.4285714285714284</v>
      </c>
      <c r="D61" s="107">
        <v>0.125</v>
      </c>
      <c r="E61" s="110">
        <v>1</v>
      </c>
    </row>
    <row r="62" spans="2:5" x14ac:dyDescent="0.25">
      <c r="B62" s="97">
        <v>0.1</v>
      </c>
      <c r="C62" s="114">
        <v>2.5714285714285716</v>
      </c>
      <c r="D62" s="107">
        <v>0.125</v>
      </c>
      <c r="E62" s="110">
        <v>1.1428571428571428</v>
      </c>
    </row>
    <row r="63" spans="2:5" x14ac:dyDescent="0.25">
      <c r="B63" s="97">
        <v>0.1</v>
      </c>
      <c r="C63" s="114">
        <v>2.7142857142857144</v>
      </c>
      <c r="D63" s="107">
        <v>0.125</v>
      </c>
      <c r="E63" s="110">
        <v>1.2857142857142858</v>
      </c>
    </row>
    <row r="64" spans="2:5" x14ac:dyDescent="0.25">
      <c r="B64" s="97">
        <v>0.1</v>
      </c>
      <c r="C64" s="114">
        <v>2.8571428571428572</v>
      </c>
      <c r="D64" s="107">
        <v>0.125</v>
      </c>
      <c r="E64" s="110">
        <v>1.4285714285714286</v>
      </c>
    </row>
    <row r="65" spans="2:5" x14ac:dyDescent="0.25">
      <c r="B65" s="97">
        <v>0.1</v>
      </c>
      <c r="C65" s="114">
        <v>3</v>
      </c>
      <c r="D65" s="107">
        <v>0.15000000000000002</v>
      </c>
      <c r="E65" s="110">
        <v>1</v>
      </c>
    </row>
    <row r="66" spans="2:5" x14ac:dyDescent="0.25">
      <c r="B66" s="97">
        <v>0.125</v>
      </c>
      <c r="C66" s="114">
        <v>1.5714285714285714</v>
      </c>
      <c r="D66" s="107">
        <v>0.15000000000000002</v>
      </c>
      <c r="E66" s="110">
        <v>1.1428571428571428</v>
      </c>
    </row>
    <row r="67" spans="2:5" x14ac:dyDescent="0.25">
      <c r="B67" s="97">
        <v>0.125</v>
      </c>
      <c r="C67" s="114">
        <v>1.7142857142857142</v>
      </c>
      <c r="D67" s="107">
        <v>0.15000000000000002</v>
      </c>
      <c r="E67" s="110">
        <v>1.2857142857142858</v>
      </c>
    </row>
    <row r="68" spans="2:5" x14ac:dyDescent="0.25">
      <c r="B68" s="97">
        <v>0.125</v>
      </c>
      <c r="C68" s="114">
        <v>1.8571428571428572</v>
      </c>
      <c r="D68" s="107">
        <v>0.17500000000000002</v>
      </c>
      <c r="E68" s="110">
        <v>1</v>
      </c>
    </row>
    <row r="69" spans="2:5" x14ac:dyDescent="0.25">
      <c r="B69" s="97">
        <v>0.125</v>
      </c>
      <c r="C69" s="114">
        <v>2</v>
      </c>
      <c r="D69" s="107"/>
      <c r="E69" s="110"/>
    </row>
    <row r="70" spans="2:5" x14ac:dyDescent="0.25">
      <c r="B70" s="97">
        <v>0.125</v>
      </c>
      <c r="C70" s="114">
        <v>2.1428571428571428</v>
      </c>
      <c r="D70" s="107"/>
      <c r="E70" s="110"/>
    </row>
    <row r="71" spans="2:5" x14ac:dyDescent="0.25">
      <c r="B71" s="97">
        <v>0.125</v>
      </c>
      <c r="C71" s="114">
        <v>2.2857142857142856</v>
      </c>
      <c r="D71" s="107"/>
      <c r="E71" s="110"/>
    </row>
    <row r="72" spans="2:5" x14ac:dyDescent="0.25">
      <c r="B72" s="97">
        <v>0.125</v>
      </c>
      <c r="C72" s="114">
        <v>2.4285714285714284</v>
      </c>
      <c r="D72" s="107"/>
      <c r="E72" s="110"/>
    </row>
    <row r="73" spans="2:5" x14ac:dyDescent="0.25">
      <c r="B73" s="97">
        <v>0.125</v>
      </c>
      <c r="C73" s="114">
        <v>2.5714285714285716</v>
      </c>
      <c r="D73" s="107"/>
      <c r="E73" s="110"/>
    </row>
    <row r="74" spans="2:5" x14ac:dyDescent="0.25">
      <c r="B74" s="97">
        <v>0.125</v>
      </c>
      <c r="C74" s="114">
        <v>2.7142857142857144</v>
      </c>
      <c r="D74" s="107"/>
      <c r="E74" s="110"/>
    </row>
    <row r="75" spans="2:5" x14ac:dyDescent="0.25">
      <c r="B75" s="97">
        <v>0.125</v>
      </c>
      <c r="C75" s="114">
        <v>2.8571428571428572</v>
      </c>
      <c r="D75" s="107"/>
      <c r="E75" s="110"/>
    </row>
    <row r="76" spans="2:5" x14ac:dyDescent="0.25">
      <c r="B76" s="97">
        <v>0.125</v>
      </c>
      <c r="C76" s="114">
        <v>3</v>
      </c>
      <c r="D76" s="107"/>
      <c r="E76" s="110"/>
    </row>
    <row r="77" spans="2:5" x14ac:dyDescent="0.25">
      <c r="B77" s="97">
        <v>0.15000000000000002</v>
      </c>
      <c r="C77" s="114">
        <v>1.4285714285714286</v>
      </c>
      <c r="D77" s="107"/>
      <c r="E77" s="110"/>
    </row>
    <row r="78" spans="2:5" x14ac:dyDescent="0.25">
      <c r="B78" s="97">
        <v>0.15000000000000002</v>
      </c>
      <c r="C78" s="114">
        <v>1.5714285714285714</v>
      </c>
      <c r="D78" s="107"/>
      <c r="E78" s="110"/>
    </row>
    <row r="79" spans="2:5" x14ac:dyDescent="0.25">
      <c r="B79" s="97">
        <v>0.15000000000000002</v>
      </c>
      <c r="C79" s="114">
        <v>1.7142857142857142</v>
      </c>
      <c r="D79" s="107"/>
      <c r="E79" s="110"/>
    </row>
    <row r="80" spans="2:5" x14ac:dyDescent="0.25">
      <c r="B80" s="97">
        <v>0.15000000000000002</v>
      </c>
      <c r="C80" s="114">
        <v>1.8571428571428572</v>
      </c>
      <c r="D80" s="107"/>
      <c r="E80" s="110"/>
    </row>
    <row r="81" spans="2:5" x14ac:dyDescent="0.25">
      <c r="B81" s="97">
        <v>0.15000000000000002</v>
      </c>
      <c r="C81" s="114">
        <v>2</v>
      </c>
      <c r="D81" s="107"/>
      <c r="E81" s="110"/>
    </row>
    <row r="82" spans="2:5" x14ac:dyDescent="0.25">
      <c r="B82" s="97">
        <v>0.15000000000000002</v>
      </c>
      <c r="C82" s="114">
        <v>2.1428571428571428</v>
      </c>
      <c r="D82" s="107"/>
      <c r="E82" s="110"/>
    </row>
    <row r="83" spans="2:5" x14ac:dyDescent="0.25">
      <c r="B83" s="97">
        <v>0.15000000000000002</v>
      </c>
      <c r="C83" s="114">
        <v>2.2857142857142856</v>
      </c>
      <c r="D83" s="107"/>
      <c r="E83" s="110"/>
    </row>
    <row r="84" spans="2:5" x14ac:dyDescent="0.25">
      <c r="B84" s="97">
        <v>0.15000000000000002</v>
      </c>
      <c r="C84" s="114">
        <v>2.4285714285714284</v>
      </c>
      <c r="D84" s="107"/>
      <c r="E84" s="110"/>
    </row>
    <row r="85" spans="2:5" x14ac:dyDescent="0.25">
      <c r="B85" s="97">
        <v>0.15000000000000002</v>
      </c>
      <c r="C85" s="114">
        <v>2.5714285714285716</v>
      </c>
      <c r="D85" s="107"/>
      <c r="E85" s="110"/>
    </row>
    <row r="86" spans="2:5" x14ac:dyDescent="0.25">
      <c r="B86" s="97">
        <v>0.15000000000000002</v>
      </c>
      <c r="C86" s="114">
        <v>2.7142857142857144</v>
      </c>
      <c r="D86" s="107"/>
      <c r="E86" s="110"/>
    </row>
    <row r="87" spans="2:5" x14ac:dyDescent="0.25">
      <c r="B87" s="97">
        <v>0.15000000000000002</v>
      </c>
      <c r="C87" s="114">
        <v>2.8571428571428572</v>
      </c>
      <c r="D87" s="107"/>
      <c r="E87" s="110"/>
    </row>
    <row r="88" spans="2:5" x14ac:dyDescent="0.25">
      <c r="B88" s="97">
        <v>0.15000000000000002</v>
      </c>
      <c r="C88" s="114">
        <v>3</v>
      </c>
      <c r="D88" s="107"/>
      <c r="E88" s="110"/>
    </row>
    <row r="89" spans="2:5" x14ac:dyDescent="0.25">
      <c r="B89" s="97">
        <v>0.17500000000000002</v>
      </c>
      <c r="C89" s="114">
        <v>1.1428571428571428</v>
      </c>
      <c r="D89" s="107"/>
      <c r="E89" s="110"/>
    </row>
    <row r="90" spans="2:5" x14ac:dyDescent="0.25">
      <c r="B90" s="97">
        <v>0.17500000000000002</v>
      </c>
      <c r="C90" s="114">
        <v>1.2857142857142858</v>
      </c>
      <c r="D90" s="107"/>
      <c r="E90" s="110"/>
    </row>
    <row r="91" spans="2:5" x14ac:dyDescent="0.25">
      <c r="B91" s="97">
        <v>0.17500000000000002</v>
      </c>
      <c r="C91" s="114">
        <v>1.4285714285714286</v>
      </c>
      <c r="D91" s="107"/>
      <c r="E91" s="110"/>
    </row>
    <row r="92" spans="2:5" x14ac:dyDescent="0.25">
      <c r="B92" s="97">
        <v>0.17500000000000002</v>
      </c>
      <c r="C92" s="114">
        <v>1.5714285714285714</v>
      </c>
      <c r="D92" s="107"/>
      <c r="E92" s="110"/>
    </row>
    <row r="93" spans="2:5" x14ac:dyDescent="0.25">
      <c r="B93" s="97">
        <v>0.17500000000000002</v>
      </c>
      <c r="C93" s="114">
        <v>1.7142857142857142</v>
      </c>
      <c r="D93" s="107"/>
      <c r="E93" s="110"/>
    </row>
    <row r="94" spans="2:5" x14ac:dyDescent="0.25">
      <c r="B94" s="97">
        <v>0.17500000000000002</v>
      </c>
      <c r="C94" s="114">
        <v>1.8571428571428572</v>
      </c>
      <c r="D94" s="107"/>
      <c r="E94" s="110"/>
    </row>
    <row r="95" spans="2:5" x14ac:dyDescent="0.25">
      <c r="B95" s="97">
        <v>0.17500000000000002</v>
      </c>
      <c r="C95" s="114">
        <v>2</v>
      </c>
      <c r="D95" s="107"/>
      <c r="E95" s="110"/>
    </row>
    <row r="96" spans="2:5" x14ac:dyDescent="0.25">
      <c r="B96" s="97">
        <v>0.17500000000000002</v>
      </c>
      <c r="C96" s="114">
        <v>2.1428571428571428</v>
      </c>
      <c r="D96" s="107"/>
      <c r="E96" s="110"/>
    </row>
    <row r="97" spans="2:5" x14ac:dyDescent="0.25">
      <c r="B97" s="97">
        <v>0.17500000000000002</v>
      </c>
      <c r="C97" s="114">
        <v>2.2857142857142856</v>
      </c>
      <c r="D97" s="107"/>
      <c r="E97" s="110"/>
    </row>
    <row r="98" spans="2:5" x14ac:dyDescent="0.25">
      <c r="B98" s="97">
        <v>0.17500000000000002</v>
      </c>
      <c r="C98" s="114">
        <v>2.4285714285714284</v>
      </c>
      <c r="D98" s="107"/>
      <c r="E98" s="110"/>
    </row>
    <row r="99" spans="2:5" x14ac:dyDescent="0.25">
      <c r="B99" s="97">
        <v>0.17500000000000002</v>
      </c>
      <c r="C99" s="114">
        <v>2.5714285714285716</v>
      </c>
      <c r="D99" s="107"/>
      <c r="E99" s="110"/>
    </row>
    <row r="100" spans="2:5" x14ac:dyDescent="0.25">
      <c r="B100" s="97">
        <v>0.17500000000000002</v>
      </c>
      <c r="C100" s="114">
        <v>2.7142857142857144</v>
      </c>
      <c r="D100" s="107"/>
      <c r="E100" s="110"/>
    </row>
    <row r="101" spans="2:5" x14ac:dyDescent="0.25">
      <c r="B101" s="97">
        <v>0.17500000000000002</v>
      </c>
      <c r="C101" s="114">
        <v>2.8571428571428572</v>
      </c>
      <c r="D101" s="107"/>
      <c r="E101" s="110"/>
    </row>
    <row r="102" spans="2:5" x14ac:dyDescent="0.25">
      <c r="B102" s="97">
        <v>0.17500000000000002</v>
      </c>
      <c r="C102" s="114">
        <v>3</v>
      </c>
      <c r="D102" s="107"/>
      <c r="E102" s="110"/>
    </row>
    <row r="103" spans="2:5" x14ac:dyDescent="0.25">
      <c r="B103" s="97">
        <v>0.2</v>
      </c>
      <c r="C103" s="114">
        <v>1</v>
      </c>
      <c r="D103" s="107"/>
      <c r="E103" s="110"/>
    </row>
    <row r="104" spans="2:5" x14ac:dyDescent="0.25">
      <c r="B104" s="97">
        <v>0.2</v>
      </c>
      <c r="C104" s="114">
        <v>1.1428571428571428</v>
      </c>
      <c r="D104" s="107"/>
      <c r="E104" s="110"/>
    </row>
    <row r="105" spans="2:5" x14ac:dyDescent="0.25">
      <c r="B105" s="97">
        <v>0.2</v>
      </c>
      <c r="C105" s="114">
        <v>1.2857142857142858</v>
      </c>
      <c r="D105" s="107"/>
      <c r="E105" s="110"/>
    </row>
    <row r="106" spans="2:5" x14ac:dyDescent="0.25">
      <c r="B106" s="97">
        <v>0.2</v>
      </c>
      <c r="C106" s="114">
        <v>1.4285714285714286</v>
      </c>
      <c r="D106" s="107"/>
      <c r="E106" s="110"/>
    </row>
    <row r="107" spans="2:5" x14ac:dyDescent="0.25">
      <c r="B107" s="97">
        <v>0.2</v>
      </c>
      <c r="C107" s="114">
        <v>1.5714285714285714</v>
      </c>
      <c r="D107" s="107"/>
      <c r="E107" s="110"/>
    </row>
    <row r="108" spans="2:5" x14ac:dyDescent="0.25">
      <c r="B108" s="97">
        <v>0.2</v>
      </c>
      <c r="C108" s="114">
        <v>1.7142857142857142</v>
      </c>
      <c r="D108" s="107"/>
      <c r="E108" s="110"/>
    </row>
    <row r="109" spans="2:5" x14ac:dyDescent="0.25">
      <c r="B109" s="97">
        <v>0.2</v>
      </c>
      <c r="C109" s="114">
        <v>1.8571428571428572</v>
      </c>
      <c r="D109" s="107"/>
      <c r="E109" s="110"/>
    </row>
    <row r="110" spans="2:5" x14ac:dyDescent="0.25">
      <c r="B110" s="97">
        <v>0.2</v>
      </c>
      <c r="C110" s="114">
        <v>2</v>
      </c>
      <c r="D110" s="107"/>
      <c r="E110" s="110"/>
    </row>
    <row r="111" spans="2:5" x14ac:dyDescent="0.25">
      <c r="B111" s="97">
        <v>0.2</v>
      </c>
      <c r="C111" s="114">
        <v>2.1428571428571428</v>
      </c>
      <c r="D111" s="107"/>
      <c r="E111" s="110"/>
    </row>
    <row r="112" spans="2:5" x14ac:dyDescent="0.25">
      <c r="B112" s="97">
        <v>0.2</v>
      </c>
      <c r="C112" s="114">
        <v>2.2857142857142856</v>
      </c>
      <c r="D112" s="107"/>
      <c r="E112" s="110"/>
    </row>
    <row r="113" spans="2:5" x14ac:dyDescent="0.25">
      <c r="B113" s="97">
        <v>0.2</v>
      </c>
      <c r="C113" s="114">
        <v>2.4285714285714284</v>
      </c>
      <c r="D113" s="107"/>
      <c r="E113" s="110"/>
    </row>
    <row r="114" spans="2:5" x14ac:dyDescent="0.25">
      <c r="B114" s="97">
        <v>0.2</v>
      </c>
      <c r="C114" s="114">
        <v>2.5714285714285716</v>
      </c>
      <c r="D114" s="107"/>
      <c r="E114" s="110"/>
    </row>
    <row r="115" spans="2:5" x14ac:dyDescent="0.25">
      <c r="B115" s="97">
        <v>0.2</v>
      </c>
      <c r="C115" s="114">
        <v>2.7142857142857144</v>
      </c>
      <c r="D115" s="107"/>
      <c r="E115" s="110"/>
    </row>
    <row r="116" spans="2:5" x14ac:dyDescent="0.25">
      <c r="B116" s="97">
        <v>0.2</v>
      </c>
      <c r="C116" s="114">
        <v>2.8571428571428572</v>
      </c>
      <c r="D116" s="107"/>
      <c r="E116" s="110"/>
    </row>
    <row r="117" spans="2:5" x14ac:dyDescent="0.25">
      <c r="B117" s="97">
        <v>0.2</v>
      </c>
      <c r="C117" s="114">
        <v>3</v>
      </c>
      <c r="D117" s="107"/>
      <c r="E117" s="110"/>
    </row>
    <row r="118" spans="2:5" x14ac:dyDescent="0.25">
      <c r="B118" s="97">
        <v>0.22500000000000001</v>
      </c>
      <c r="C118" s="114">
        <v>1</v>
      </c>
      <c r="D118" s="107"/>
      <c r="E118" s="110"/>
    </row>
    <row r="119" spans="2:5" x14ac:dyDescent="0.25">
      <c r="B119" s="97">
        <v>0.22500000000000001</v>
      </c>
      <c r="C119" s="114">
        <v>1.1428571428571428</v>
      </c>
      <c r="D119" s="107"/>
      <c r="E119" s="110"/>
    </row>
    <row r="120" spans="2:5" x14ac:dyDescent="0.25">
      <c r="B120" s="97">
        <v>0.22500000000000001</v>
      </c>
      <c r="C120" s="114">
        <v>1.2857142857142858</v>
      </c>
      <c r="D120" s="107"/>
      <c r="E120" s="110"/>
    </row>
    <row r="121" spans="2:5" x14ac:dyDescent="0.25">
      <c r="B121" s="97">
        <v>0.22500000000000001</v>
      </c>
      <c r="C121" s="114">
        <v>1.4285714285714286</v>
      </c>
      <c r="D121" s="107"/>
      <c r="E121" s="110"/>
    </row>
    <row r="122" spans="2:5" x14ac:dyDescent="0.25">
      <c r="B122" s="97">
        <v>0.22500000000000001</v>
      </c>
      <c r="C122" s="114">
        <v>1.5714285714285714</v>
      </c>
      <c r="D122" s="107"/>
      <c r="E122" s="110"/>
    </row>
    <row r="123" spans="2:5" x14ac:dyDescent="0.25">
      <c r="B123" s="97">
        <v>0.22500000000000001</v>
      </c>
      <c r="C123" s="114">
        <v>1.7142857142857142</v>
      </c>
      <c r="D123" s="107"/>
      <c r="E123" s="110"/>
    </row>
    <row r="124" spans="2:5" x14ac:dyDescent="0.25">
      <c r="B124" s="97">
        <v>0.22500000000000001</v>
      </c>
      <c r="C124" s="114">
        <v>1.8571428571428572</v>
      </c>
      <c r="D124" s="107"/>
      <c r="E124" s="110"/>
    </row>
    <row r="125" spans="2:5" x14ac:dyDescent="0.25">
      <c r="B125" s="97">
        <v>0.22500000000000001</v>
      </c>
      <c r="C125" s="114">
        <v>2</v>
      </c>
      <c r="D125" s="107"/>
      <c r="E125" s="110"/>
    </row>
    <row r="126" spans="2:5" x14ac:dyDescent="0.25">
      <c r="B126" s="97">
        <v>0.22500000000000001</v>
      </c>
      <c r="C126" s="114">
        <v>2.1428571428571428</v>
      </c>
      <c r="D126" s="107"/>
      <c r="E126" s="110"/>
    </row>
    <row r="127" spans="2:5" x14ac:dyDescent="0.25">
      <c r="B127" s="97">
        <v>0.22500000000000001</v>
      </c>
      <c r="C127" s="114">
        <v>2.2857142857142856</v>
      </c>
      <c r="D127" s="107"/>
      <c r="E127" s="110"/>
    </row>
    <row r="128" spans="2:5" x14ac:dyDescent="0.25">
      <c r="B128" s="97">
        <v>0.22500000000000001</v>
      </c>
      <c r="C128" s="114">
        <v>2.4285714285714284</v>
      </c>
      <c r="D128" s="107"/>
      <c r="E128" s="110"/>
    </row>
    <row r="129" spans="2:5" x14ac:dyDescent="0.25">
      <c r="B129" s="97">
        <v>0.22500000000000001</v>
      </c>
      <c r="C129" s="114">
        <v>2.5714285714285716</v>
      </c>
      <c r="D129" s="107"/>
      <c r="E129" s="110"/>
    </row>
    <row r="130" spans="2:5" x14ac:dyDescent="0.25">
      <c r="B130" s="97">
        <v>0.22500000000000001</v>
      </c>
      <c r="C130" s="114">
        <v>2.7142857142857144</v>
      </c>
      <c r="D130" s="107"/>
      <c r="E130" s="110"/>
    </row>
    <row r="131" spans="2:5" x14ac:dyDescent="0.25">
      <c r="B131" s="97">
        <v>0.22500000000000001</v>
      </c>
      <c r="C131" s="114">
        <v>2.8571428571428572</v>
      </c>
      <c r="D131" s="107"/>
      <c r="E131" s="110"/>
    </row>
    <row r="132" spans="2:5" x14ac:dyDescent="0.25">
      <c r="B132" s="97">
        <v>0.22500000000000001</v>
      </c>
      <c r="C132" s="114">
        <v>3</v>
      </c>
      <c r="D132" s="107"/>
      <c r="E132" s="110"/>
    </row>
    <row r="133" spans="2:5" x14ac:dyDescent="0.25">
      <c r="B133" s="97">
        <v>0.25</v>
      </c>
      <c r="C133" s="114">
        <v>1</v>
      </c>
      <c r="D133" s="107"/>
      <c r="E133" s="110"/>
    </row>
    <row r="134" spans="2:5" x14ac:dyDescent="0.25">
      <c r="B134" s="97">
        <v>0.25</v>
      </c>
      <c r="C134" s="114">
        <v>1.1428571428571428</v>
      </c>
      <c r="D134" s="107"/>
      <c r="E134" s="110"/>
    </row>
    <row r="135" spans="2:5" x14ac:dyDescent="0.25">
      <c r="B135" s="97">
        <v>0.25</v>
      </c>
      <c r="C135" s="114">
        <v>1.2857142857142858</v>
      </c>
      <c r="D135" s="107"/>
      <c r="E135" s="110"/>
    </row>
    <row r="136" spans="2:5" x14ac:dyDescent="0.25">
      <c r="B136" s="97">
        <v>0.25</v>
      </c>
      <c r="C136" s="114">
        <v>1.4285714285714286</v>
      </c>
      <c r="D136" s="107"/>
      <c r="E136" s="110"/>
    </row>
    <row r="137" spans="2:5" x14ac:dyDescent="0.25">
      <c r="B137" s="97">
        <v>0.25</v>
      </c>
      <c r="C137" s="114">
        <v>1.5714285714285714</v>
      </c>
      <c r="D137" s="107"/>
      <c r="E137" s="110"/>
    </row>
    <row r="138" spans="2:5" x14ac:dyDescent="0.25">
      <c r="B138" s="97">
        <v>0.25</v>
      </c>
      <c r="C138" s="114">
        <v>1.7142857142857142</v>
      </c>
      <c r="D138" s="107"/>
      <c r="E138" s="110"/>
    </row>
    <row r="139" spans="2:5" x14ac:dyDescent="0.25">
      <c r="B139" s="97">
        <v>0.25</v>
      </c>
      <c r="C139" s="114">
        <v>1.8571428571428572</v>
      </c>
      <c r="D139" s="107"/>
      <c r="E139" s="110"/>
    </row>
    <row r="140" spans="2:5" x14ac:dyDescent="0.25">
      <c r="B140" s="97">
        <v>0.25</v>
      </c>
      <c r="C140" s="114">
        <v>2</v>
      </c>
      <c r="D140" s="107"/>
      <c r="E140" s="110"/>
    </row>
    <row r="141" spans="2:5" x14ac:dyDescent="0.25">
      <c r="B141" s="97">
        <v>0.25</v>
      </c>
      <c r="C141" s="114">
        <v>2.1428571428571428</v>
      </c>
      <c r="D141" s="107"/>
      <c r="E141" s="110"/>
    </row>
    <row r="142" spans="2:5" x14ac:dyDescent="0.25">
      <c r="B142" s="97">
        <v>0.25</v>
      </c>
      <c r="C142" s="114">
        <v>2.2857142857142856</v>
      </c>
      <c r="D142" s="107"/>
      <c r="E142" s="110"/>
    </row>
    <row r="143" spans="2:5" x14ac:dyDescent="0.25">
      <c r="B143" s="97">
        <v>0.25</v>
      </c>
      <c r="C143" s="114">
        <v>2.4285714285714284</v>
      </c>
      <c r="D143" s="107"/>
      <c r="E143" s="110"/>
    </row>
    <row r="144" spans="2:5" x14ac:dyDescent="0.25">
      <c r="B144" s="97">
        <v>0.25</v>
      </c>
      <c r="C144" s="114">
        <v>2.5714285714285716</v>
      </c>
      <c r="D144" s="107"/>
      <c r="E144" s="110"/>
    </row>
    <row r="145" spans="2:5" x14ac:dyDescent="0.25">
      <c r="B145" s="97">
        <v>0.25</v>
      </c>
      <c r="C145" s="114">
        <v>2.7142857142857144</v>
      </c>
      <c r="D145" s="107"/>
      <c r="E145" s="110"/>
    </row>
    <row r="146" spans="2:5" x14ac:dyDescent="0.25">
      <c r="B146" s="97">
        <v>0.25</v>
      </c>
      <c r="C146" s="114">
        <v>2.8571428571428572</v>
      </c>
      <c r="D146" s="107"/>
      <c r="E146" s="110"/>
    </row>
    <row r="147" spans="2:5" x14ac:dyDescent="0.25">
      <c r="B147" s="97">
        <v>0.25</v>
      </c>
      <c r="C147" s="114">
        <v>3</v>
      </c>
      <c r="D147" s="107"/>
      <c r="E147" s="110"/>
    </row>
    <row r="148" spans="2:5" x14ac:dyDescent="0.25">
      <c r="B148" s="97">
        <v>0.27500000000000002</v>
      </c>
      <c r="C148" s="114">
        <v>1</v>
      </c>
      <c r="D148" s="107"/>
      <c r="E148" s="110"/>
    </row>
    <row r="149" spans="2:5" x14ac:dyDescent="0.25">
      <c r="B149" s="97">
        <v>0.27500000000000002</v>
      </c>
      <c r="C149" s="114">
        <v>1.1428571428571428</v>
      </c>
      <c r="D149" s="107"/>
      <c r="E149" s="110"/>
    </row>
    <row r="150" spans="2:5" x14ac:dyDescent="0.25">
      <c r="B150" s="97">
        <v>0.27500000000000002</v>
      </c>
      <c r="C150" s="114">
        <v>1.2857142857142858</v>
      </c>
      <c r="D150" s="107"/>
      <c r="E150" s="110"/>
    </row>
    <row r="151" spans="2:5" x14ac:dyDescent="0.25">
      <c r="B151" s="97">
        <v>0.27500000000000002</v>
      </c>
      <c r="C151" s="114">
        <v>1.4285714285714286</v>
      </c>
      <c r="D151" s="107"/>
      <c r="E151" s="110"/>
    </row>
    <row r="152" spans="2:5" x14ac:dyDescent="0.25">
      <c r="B152" s="97">
        <v>0.27500000000000002</v>
      </c>
      <c r="C152" s="114">
        <v>1.5714285714285714</v>
      </c>
      <c r="D152" s="107"/>
      <c r="E152" s="110"/>
    </row>
    <row r="153" spans="2:5" x14ac:dyDescent="0.25">
      <c r="B153" s="97">
        <v>0.27500000000000002</v>
      </c>
      <c r="C153" s="114">
        <v>1.7142857142857142</v>
      </c>
      <c r="D153" s="107"/>
      <c r="E153" s="110"/>
    </row>
    <row r="154" spans="2:5" x14ac:dyDescent="0.25">
      <c r="B154" s="97">
        <v>0.27500000000000002</v>
      </c>
      <c r="C154" s="114">
        <v>1.8571428571428572</v>
      </c>
      <c r="D154" s="107"/>
      <c r="E154" s="110"/>
    </row>
    <row r="155" spans="2:5" x14ac:dyDescent="0.25">
      <c r="B155" s="97">
        <v>0.27500000000000002</v>
      </c>
      <c r="C155" s="114">
        <v>2</v>
      </c>
      <c r="D155" s="107"/>
      <c r="E155" s="110"/>
    </row>
    <row r="156" spans="2:5" x14ac:dyDescent="0.25">
      <c r="B156" s="97">
        <v>0.27500000000000002</v>
      </c>
      <c r="C156" s="114">
        <v>2.1428571428571428</v>
      </c>
      <c r="D156" s="107"/>
      <c r="E156" s="110"/>
    </row>
    <row r="157" spans="2:5" x14ac:dyDescent="0.25">
      <c r="B157" s="97">
        <v>0.27500000000000002</v>
      </c>
      <c r="C157" s="114">
        <v>2.2857142857142856</v>
      </c>
      <c r="D157" s="107"/>
      <c r="E157" s="110"/>
    </row>
    <row r="158" spans="2:5" x14ac:dyDescent="0.25">
      <c r="B158" s="97">
        <v>0.27500000000000002</v>
      </c>
      <c r="C158" s="114">
        <v>2.4285714285714284</v>
      </c>
      <c r="D158" s="107"/>
      <c r="E158" s="110"/>
    </row>
    <row r="159" spans="2:5" x14ac:dyDescent="0.25">
      <c r="B159" s="97">
        <v>0.27500000000000002</v>
      </c>
      <c r="C159" s="114">
        <v>2.5714285714285716</v>
      </c>
      <c r="D159" s="107"/>
      <c r="E159" s="110"/>
    </row>
    <row r="160" spans="2:5" x14ac:dyDescent="0.25">
      <c r="B160" s="97">
        <v>0.27500000000000002</v>
      </c>
      <c r="C160" s="114">
        <v>2.7142857142857144</v>
      </c>
      <c r="D160" s="107"/>
      <c r="E160" s="110"/>
    </row>
    <row r="161" spans="2:5" x14ac:dyDescent="0.25">
      <c r="B161" s="97">
        <v>0.27500000000000002</v>
      </c>
      <c r="C161" s="114">
        <v>2.8571428571428572</v>
      </c>
      <c r="D161" s="107"/>
      <c r="E161" s="110"/>
    </row>
    <row r="162" spans="2:5" x14ac:dyDescent="0.25">
      <c r="B162" s="97">
        <v>0.27500000000000002</v>
      </c>
      <c r="C162" s="114">
        <v>3</v>
      </c>
      <c r="D162" s="107"/>
      <c r="E162" s="110"/>
    </row>
    <row r="163" spans="2:5" x14ac:dyDescent="0.25">
      <c r="B163" s="97">
        <v>0.30000000000000004</v>
      </c>
      <c r="C163" s="114">
        <v>1</v>
      </c>
      <c r="D163" s="107"/>
      <c r="E163" s="110"/>
    </row>
    <row r="164" spans="2:5" x14ac:dyDescent="0.25">
      <c r="B164" s="97">
        <v>0.30000000000000004</v>
      </c>
      <c r="C164" s="114">
        <v>1.1428571428571428</v>
      </c>
      <c r="D164" s="107"/>
      <c r="E164" s="110"/>
    </row>
    <row r="165" spans="2:5" x14ac:dyDescent="0.25">
      <c r="B165" s="97">
        <v>0.30000000000000004</v>
      </c>
      <c r="C165" s="114">
        <v>1.2857142857142858</v>
      </c>
      <c r="D165" s="107"/>
      <c r="E165" s="110"/>
    </row>
    <row r="166" spans="2:5" x14ac:dyDescent="0.25">
      <c r="B166" s="97">
        <v>0.30000000000000004</v>
      </c>
      <c r="C166" s="114">
        <v>1.4285714285714286</v>
      </c>
      <c r="D166" s="107"/>
      <c r="E166" s="110"/>
    </row>
    <row r="167" spans="2:5" x14ac:dyDescent="0.25">
      <c r="B167" s="97">
        <v>0.30000000000000004</v>
      </c>
      <c r="C167" s="114">
        <v>1.5714285714285714</v>
      </c>
      <c r="D167" s="107"/>
      <c r="E167" s="110"/>
    </row>
    <row r="168" spans="2:5" x14ac:dyDescent="0.25">
      <c r="B168" s="97">
        <v>0.30000000000000004</v>
      </c>
      <c r="C168" s="114">
        <v>1.7142857142857142</v>
      </c>
      <c r="D168" s="107"/>
      <c r="E168" s="110"/>
    </row>
    <row r="169" spans="2:5" x14ac:dyDescent="0.25">
      <c r="B169" s="97">
        <v>0.30000000000000004</v>
      </c>
      <c r="C169" s="114">
        <v>1.8571428571428572</v>
      </c>
      <c r="D169" s="107"/>
      <c r="E169" s="110"/>
    </row>
    <row r="170" spans="2:5" x14ac:dyDescent="0.25">
      <c r="B170" s="97">
        <v>0.30000000000000004</v>
      </c>
      <c r="C170" s="114">
        <v>2</v>
      </c>
      <c r="D170" s="107"/>
      <c r="E170" s="110"/>
    </row>
    <row r="171" spans="2:5" x14ac:dyDescent="0.25">
      <c r="B171" s="97">
        <v>0.30000000000000004</v>
      </c>
      <c r="C171" s="114">
        <v>2.1428571428571428</v>
      </c>
      <c r="D171" s="107"/>
      <c r="E171" s="110"/>
    </row>
    <row r="172" spans="2:5" x14ac:dyDescent="0.25">
      <c r="B172" s="97">
        <v>0.30000000000000004</v>
      </c>
      <c r="C172" s="114">
        <v>2.2857142857142856</v>
      </c>
      <c r="D172" s="107"/>
      <c r="E172" s="110"/>
    </row>
    <row r="173" spans="2:5" x14ac:dyDescent="0.25">
      <c r="B173" s="97">
        <v>0.30000000000000004</v>
      </c>
      <c r="C173" s="114">
        <v>2.4285714285714284</v>
      </c>
      <c r="D173" s="107"/>
      <c r="E173" s="110"/>
    </row>
    <row r="174" spans="2:5" x14ac:dyDescent="0.25">
      <c r="B174" s="97">
        <v>0.30000000000000004</v>
      </c>
      <c r="C174" s="114">
        <v>2.5714285714285716</v>
      </c>
      <c r="D174" s="107"/>
      <c r="E174" s="110"/>
    </row>
    <row r="175" spans="2:5" x14ac:dyDescent="0.25">
      <c r="B175" s="97">
        <v>0.30000000000000004</v>
      </c>
      <c r="C175" s="114">
        <v>2.7142857142857144</v>
      </c>
      <c r="D175" s="107"/>
      <c r="E175" s="110"/>
    </row>
    <row r="176" spans="2:5" x14ac:dyDescent="0.25">
      <c r="B176" s="97">
        <v>0.30000000000000004</v>
      </c>
      <c r="C176" s="114">
        <v>2.8571428571428572</v>
      </c>
      <c r="D176" s="107"/>
      <c r="E176" s="110"/>
    </row>
    <row r="177" spans="2:5" x14ac:dyDescent="0.25">
      <c r="B177" s="97">
        <v>0.30000000000000004</v>
      </c>
      <c r="C177" s="114">
        <v>3</v>
      </c>
      <c r="D177" s="107"/>
      <c r="E177" s="110"/>
    </row>
    <row r="178" spans="2:5" x14ac:dyDescent="0.25">
      <c r="B178" s="97">
        <v>0.32500000000000001</v>
      </c>
      <c r="C178" s="114">
        <v>1</v>
      </c>
      <c r="D178" s="107"/>
      <c r="E178" s="110"/>
    </row>
    <row r="179" spans="2:5" x14ac:dyDescent="0.25">
      <c r="B179" s="97">
        <v>0.32500000000000001</v>
      </c>
      <c r="C179" s="114">
        <v>1.1428571428571428</v>
      </c>
      <c r="D179" s="107"/>
      <c r="E179" s="110"/>
    </row>
    <row r="180" spans="2:5" x14ac:dyDescent="0.25">
      <c r="B180" s="97">
        <v>0.32500000000000001</v>
      </c>
      <c r="C180" s="114">
        <v>1.2857142857142858</v>
      </c>
      <c r="D180" s="107"/>
      <c r="E180" s="110"/>
    </row>
    <row r="181" spans="2:5" x14ac:dyDescent="0.25">
      <c r="B181" s="97">
        <v>0.32500000000000001</v>
      </c>
      <c r="C181" s="114">
        <v>1.4285714285714286</v>
      </c>
      <c r="D181" s="107"/>
      <c r="E181" s="110"/>
    </row>
    <row r="182" spans="2:5" x14ac:dyDescent="0.25">
      <c r="B182" s="97">
        <v>0.32500000000000001</v>
      </c>
      <c r="C182" s="114">
        <v>1.5714285714285714</v>
      </c>
      <c r="D182" s="107"/>
      <c r="E182" s="110"/>
    </row>
    <row r="183" spans="2:5" x14ac:dyDescent="0.25">
      <c r="B183" s="97">
        <v>0.32500000000000001</v>
      </c>
      <c r="C183" s="114">
        <v>1.7142857142857142</v>
      </c>
      <c r="D183" s="107"/>
      <c r="E183" s="110"/>
    </row>
    <row r="184" spans="2:5" x14ac:dyDescent="0.25">
      <c r="B184" s="97">
        <v>0.32500000000000001</v>
      </c>
      <c r="C184" s="114">
        <v>1.8571428571428572</v>
      </c>
      <c r="D184" s="107"/>
      <c r="E184" s="110"/>
    </row>
    <row r="185" spans="2:5" x14ac:dyDescent="0.25">
      <c r="B185" s="97">
        <v>0.32500000000000001</v>
      </c>
      <c r="C185" s="114">
        <v>2</v>
      </c>
      <c r="D185" s="107"/>
      <c r="E185" s="110"/>
    </row>
    <row r="186" spans="2:5" x14ac:dyDescent="0.25">
      <c r="B186" s="97">
        <v>0.32500000000000001</v>
      </c>
      <c r="C186" s="114">
        <v>2.1428571428571428</v>
      </c>
      <c r="D186" s="107"/>
      <c r="E186" s="110"/>
    </row>
    <row r="187" spans="2:5" x14ac:dyDescent="0.25">
      <c r="B187" s="97">
        <v>0.32500000000000001</v>
      </c>
      <c r="C187" s="114">
        <v>2.2857142857142856</v>
      </c>
      <c r="D187" s="107"/>
      <c r="E187" s="110"/>
    </row>
    <row r="188" spans="2:5" x14ac:dyDescent="0.25">
      <c r="B188" s="97">
        <v>0.32500000000000001</v>
      </c>
      <c r="C188" s="114">
        <v>2.4285714285714284</v>
      </c>
      <c r="D188" s="107"/>
      <c r="E188" s="110"/>
    </row>
    <row r="189" spans="2:5" x14ac:dyDescent="0.25">
      <c r="B189" s="97">
        <v>0.32500000000000001</v>
      </c>
      <c r="C189" s="114">
        <v>2.5714285714285716</v>
      </c>
      <c r="D189" s="107"/>
      <c r="E189" s="110"/>
    </row>
    <row r="190" spans="2:5" x14ac:dyDescent="0.25">
      <c r="B190" s="97">
        <v>0.32500000000000001</v>
      </c>
      <c r="C190" s="114">
        <v>2.7142857142857144</v>
      </c>
      <c r="D190" s="107"/>
      <c r="E190" s="110"/>
    </row>
    <row r="191" spans="2:5" x14ac:dyDescent="0.25">
      <c r="B191" s="97">
        <v>0.32500000000000001</v>
      </c>
      <c r="C191" s="114">
        <v>2.8571428571428572</v>
      </c>
      <c r="D191" s="107"/>
      <c r="E191" s="110"/>
    </row>
    <row r="192" spans="2:5" x14ac:dyDescent="0.25">
      <c r="B192" s="97">
        <v>0.32500000000000001</v>
      </c>
      <c r="C192" s="114">
        <v>3</v>
      </c>
      <c r="D192" s="107"/>
      <c r="E192" s="110"/>
    </row>
    <row r="193" spans="2:5" x14ac:dyDescent="0.25">
      <c r="B193" s="97">
        <v>0.35000000000000003</v>
      </c>
      <c r="C193" s="114">
        <v>1</v>
      </c>
      <c r="D193" s="107"/>
      <c r="E193" s="110"/>
    </row>
    <row r="194" spans="2:5" x14ac:dyDescent="0.25">
      <c r="B194" s="97">
        <v>0.35000000000000003</v>
      </c>
      <c r="C194" s="114">
        <v>1.1428571428571428</v>
      </c>
      <c r="D194" s="107"/>
      <c r="E194" s="110"/>
    </row>
    <row r="195" spans="2:5" x14ac:dyDescent="0.25">
      <c r="B195" s="97">
        <v>0.35000000000000003</v>
      </c>
      <c r="C195" s="114">
        <v>1.2857142857142858</v>
      </c>
      <c r="D195" s="107"/>
      <c r="E195" s="110"/>
    </row>
    <row r="196" spans="2:5" x14ac:dyDescent="0.25">
      <c r="B196" s="97">
        <v>0.35000000000000003</v>
      </c>
      <c r="C196" s="114">
        <v>1.4285714285714286</v>
      </c>
      <c r="D196" s="107"/>
      <c r="E196" s="110"/>
    </row>
    <row r="197" spans="2:5" x14ac:dyDescent="0.25">
      <c r="B197" s="97">
        <v>0.35000000000000003</v>
      </c>
      <c r="C197" s="114">
        <v>1.5714285714285714</v>
      </c>
      <c r="D197" s="107"/>
      <c r="E197" s="110"/>
    </row>
    <row r="198" spans="2:5" x14ac:dyDescent="0.25">
      <c r="B198" s="97">
        <v>0.35000000000000003</v>
      </c>
      <c r="C198" s="114">
        <v>1.7142857142857142</v>
      </c>
      <c r="D198" s="107"/>
      <c r="E198" s="110"/>
    </row>
    <row r="199" spans="2:5" x14ac:dyDescent="0.25">
      <c r="B199" s="97">
        <v>0.35000000000000003</v>
      </c>
      <c r="C199" s="114">
        <v>1.8571428571428572</v>
      </c>
      <c r="D199" s="107"/>
      <c r="E199" s="110"/>
    </row>
    <row r="200" spans="2:5" x14ac:dyDescent="0.25">
      <c r="B200" s="97">
        <v>0.35000000000000003</v>
      </c>
      <c r="C200" s="114">
        <v>2</v>
      </c>
      <c r="D200" s="107"/>
      <c r="E200" s="110"/>
    </row>
    <row r="201" spans="2:5" x14ac:dyDescent="0.25">
      <c r="B201" s="97">
        <v>0.35000000000000003</v>
      </c>
      <c r="C201" s="114">
        <v>2.1428571428571428</v>
      </c>
      <c r="D201" s="107"/>
      <c r="E201" s="110"/>
    </row>
    <row r="202" spans="2:5" x14ac:dyDescent="0.25">
      <c r="B202" s="97">
        <v>0.35000000000000003</v>
      </c>
      <c r="C202" s="114">
        <v>2.2857142857142856</v>
      </c>
      <c r="D202" s="107"/>
      <c r="E202" s="110"/>
    </row>
    <row r="203" spans="2:5" x14ac:dyDescent="0.25">
      <c r="B203" s="97">
        <v>0.35000000000000003</v>
      </c>
      <c r="C203" s="114">
        <v>2.4285714285714284</v>
      </c>
      <c r="D203" s="107"/>
      <c r="E203" s="110"/>
    </row>
    <row r="204" spans="2:5" x14ac:dyDescent="0.25">
      <c r="B204" s="97">
        <v>0.35000000000000003</v>
      </c>
      <c r="C204" s="114">
        <v>2.5714285714285716</v>
      </c>
      <c r="D204" s="107"/>
      <c r="E204" s="110"/>
    </row>
    <row r="205" spans="2:5" x14ac:dyDescent="0.25">
      <c r="B205" s="97">
        <v>0.35000000000000003</v>
      </c>
      <c r="C205" s="114">
        <v>2.7142857142857144</v>
      </c>
      <c r="D205" s="107"/>
      <c r="E205" s="110"/>
    </row>
    <row r="206" spans="2:5" x14ac:dyDescent="0.25">
      <c r="B206" s="97">
        <v>0.35000000000000003</v>
      </c>
      <c r="C206" s="114">
        <v>2.8571428571428572</v>
      </c>
      <c r="D206" s="107"/>
      <c r="E206" s="110"/>
    </row>
    <row r="207" spans="2:5" x14ac:dyDescent="0.25">
      <c r="B207" s="97">
        <v>0.35000000000000003</v>
      </c>
      <c r="C207" s="114">
        <v>3</v>
      </c>
      <c r="D207" s="107"/>
      <c r="E207" s="110"/>
    </row>
    <row r="208" spans="2:5" x14ac:dyDescent="0.25">
      <c r="B208" s="97">
        <v>0.375</v>
      </c>
      <c r="C208" s="114">
        <v>1</v>
      </c>
      <c r="D208" s="107"/>
      <c r="E208" s="110"/>
    </row>
    <row r="209" spans="2:5" x14ac:dyDescent="0.25">
      <c r="B209" s="97">
        <v>0.375</v>
      </c>
      <c r="C209" s="114">
        <v>1.1428571428571428</v>
      </c>
      <c r="D209" s="107"/>
      <c r="E209" s="110"/>
    </row>
    <row r="210" spans="2:5" x14ac:dyDescent="0.25">
      <c r="B210" s="97">
        <v>0.375</v>
      </c>
      <c r="C210" s="114">
        <v>1.2857142857142858</v>
      </c>
      <c r="D210" s="107"/>
      <c r="E210" s="110"/>
    </row>
    <row r="211" spans="2:5" x14ac:dyDescent="0.25">
      <c r="B211" s="97">
        <v>0.375</v>
      </c>
      <c r="C211" s="114">
        <v>1.4285714285714286</v>
      </c>
      <c r="D211" s="107"/>
      <c r="E211" s="110"/>
    </row>
    <row r="212" spans="2:5" x14ac:dyDescent="0.25">
      <c r="B212" s="97">
        <v>0.375</v>
      </c>
      <c r="C212" s="114">
        <v>1.5714285714285714</v>
      </c>
      <c r="D212" s="107"/>
      <c r="E212" s="110"/>
    </row>
    <row r="213" spans="2:5" x14ac:dyDescent="0.25">
      <c r="B213" s="97">
        <v>0.375</v>
      </c>
      <c r="C213" s="114">
        <v>1.7142857142857142</v>
      </c>
      <c r="D213" s="107"/>
      <c r="E213" s="110"/>
    </row>
    <row r="214" spans="2:5" x14ac:dyDescent="0.25">
      <c r="B214" s="97">
        <v>0.375</v>
      </c>
      <c r="C214" s="114">
        <v>1.8571428571428572</v>
      </c>
      <c r="D214" s="107"/>
      <c r="E214" s="110"/>
    </row>
    <row r="215" spans="2:5" x14ac:dyDescent="0.25">
      <c r="B215" s="97">
        <v>0.375</v>
      </c>
      <c r="C215" s="114">
        <v>2</v>
      </c>
      <c r="D215" s="107"/>
      <c r="E215" s="110"/>
    </row>
    <row r="216" spans="2:5" x14ac:dyDescent="0.25">
      <c r="B216" s="97">
        <v>0.375</v>
      </c>
      <c r="C216" s="114">
        <v>2.1428571428571428</v>
      </c>
      <c r="D216" s="107"/>
      <c r="E216" s="110"/>
    </row>
    <row r="217" spans="2:5" x14ac:dyDescent="0.25">
      <c r="B217" s="97">
        <v>0.375</v>
      </c>
      <c r="C217" s="114">
        <v>2.2857142857142856</v>
      </c>
      <c r="D217" s="107"/>
      <c r="E217" s="110"/>
    </row>
    <row r="218" spans="2:5" x14ac:dyDescent="0.25">
      <c r="B218" s="97">
        <v>0.375</v>
      </c>
      <c r="C218" s="114">
        <v>2.4285714285714284</v>
      </c>
      <c r="D218" s="107"/>
      <c r="E218" s="110"/>
    </row>
    <row r="219" spans="2:5" x14ac:dyDescent="0.25">
      <c r="B219" s="97">
        <v>0.375</v>
      </c>
      <c r="C219" s="114">
        <v>2.5714285714285716</v>
      </c>
      <c r="D219" s="107"/>
      <c r="E219" s="110"/>
    </row>
    <row r="220" spans="2:5" x14ac:dyDescent="0.25">
      <c r="B220" s="97">
        <v>0.375</v>
      </c>
      <c r="C220" s="114">
        <v>2.7142857142857144</v>
      </c>
      <c r="D220" s="107"/>
      <c r="E220" s="110"/>
    </row>
    <row r="221" spans="2:5" x14ac:dyDescent="0.25">
      <c r="B221" s="97">
        <v>0.375</v>
      </c>
      <c r="C221" s="114">
        <v>2.8571428571428572</v>
      </c>
      <c r="D221" s="107"/>
      <c r="E221" s="110"/>
    </row>
    <row r="222" spans="2:5" x14ac:dyDescent="0.25">
      <c r="B222" s="97">
        <v>0.375</v>
      </c>
      <c r="C222" s="114">
        <v>3</v>
      </c>
      <c r="D222" s="107"/>
      <c r="E222" s="110"/>
    </row>
    <row r="223" spans="2:5" x14ac:dyDescent="0.25">
      <c r="B223" s="97">
        <v>0.4</v>
      </c>
      <c r="C223" s="114">
        <v>1</v>
      </c>
      <c r="D223" s="107"/>
      <c r="E223" s="110"/>
    </row>
    <row r="224" spans="2:5" x14ac:dyDescent="0.25">
      <c r="B224" s="97">
        <v>0.4</v>
      </c>
      <c r="C224" s="114">
        <v>1.1428571428571428</v>
      </c>
      <c r="D224" s="107"/>
      <c r="E224" s="110"/>
    </row>
    <row r="225" spans="2:5" x14ac:dyDescent="0.25">
      <c r="B225" s="97">
        <v>0.4</v>
      </c>
      <c r="C225" s="114">
        <v>1.2857142857142858</v>
      </c>
      <c r="D225" s="107"/>
      <c r="E225" s="110"/>
    </row>
    <row r="226" spans="2:5" x14ac:dyDescent="0.25">
      <c r="B226" s="97">
        <v>0.4</v>
      </c>
      <c r="C226" s="114">
        <v>1.4285714285714286</v>
      </c>
      <c r="D226" s="107"/>
      <c r="E226" s="110"/>
    </row>
    <row r="227" spans="2:5" x14ac:dyDescent="0.25">
      <c r="B227" s="97">
        <v>0.4</v>
      </c>
      <c r="C227" s="114">
        <v>1.5714285714285714</v>
      </c>
      <c r="D227" s="107"/>
      <c r="E227" s="110"/>
    </row>
    <row r="228" spans="2:5" x14ac:dyDescent="0.25">
      <c r="B228" s="97">
        <v>0.4</v>
      </c>
      <c r="C228" s="114">
        <v>1.7142857142857142</v>
      </c>
      <c r="D228" s="107"/>
      <c r="E228" s="110"/>
    </row>
    <row r="229" spans="2:5" x14ac:dyDescent="0.25">
      <c r="B229" s="97">
        <v>0.4</v>
      </c>
      <c r="C229" s="114">
        <v>1.8571428571428572</v>
      </c>
      <c r="D229" s="107"/>
      <c r="E229" s="110"/>
    </row>
    <row r="230" spans="2:5" x14ac:dyDescent="0.25">
      <c r="B230" s="97">
        <v>0.4</v>
      </c>
      <c r="C230" s="114">
        <v>2</v>
      </c>
      <c r="D230" s="107"/>
      <c r="E230" s="110"/>
    </row>
    <row r="231" spans="2:5" x14ac:dyDescent="0.25">
      <c r="B231" s="97">
        <v>0.4</v>
      </c>
      <c r="C231" s="114">
        <v>2.1428571428571428</v>
      </c>
      <c r="D231" s="107"/>
      <c r="E231" s="110"/>
    </row>
    <row r="232" spans="2:5" x14ac:dyDescent="0.25">
      <c r="B232" s="97">
        <v>0.4</v>
      </c>
      <c r="C232" s="114">
        <v>2.2857142857142856</v>
      </c>
      <c r="D232" s="107"/>
      <c r="E232" s="110"/>
    </row>
    <row r="233" spans="2:5" x14ac:dyDescent="0.25">
      <c r="B233" s="97">
        <v>0.4</v>
      </c>
      <c r="C233" s="114">
        <v>2.4285714285714284</v>
      </c>
      <c r="D233" s="107"/>
      <c r="E233" s="110"/>
    </row>
    <row r="234" spans="2:5" x14ac:dyDescent="0.25">
      <c r="B234" s="97">
        <v>0.4</v>
      </c>
      <c r="C234" s="114">
        <v>2.5714285714285716</v>
      </c>
      <c r="D234" s="107"/>
      <c r="E234" s="110"/>
    </row>
    <row r="235" spans="2:5" x14ac:dyDescent="0.25">
      <c r="B235" s="97">
        <v>0.4</v>
      </c>
      <c r="C235" s="114">
        <v>2.7142857142857144</v>
      </c>
      <c r="D235" s="107"/>
      <c r="E235" s="110"/>
    </row>
    <row r="236" spans="2:5" x14ac:dyDescent="0.25">
      <c r="B236" s="97">
        <v>0.4</v>
      </c>
      <c r="C236" s="114">
        <v>2.8571428571428572</v>
      </c>
      <c r="D236" s="107"/>
      <c r="E236" s="110"/>
    </row>
    <row r="237" spans="2:5" ht="15.75" thickBot="1" x14ac:dyDescent="0.3">
      <c r="B237" s="98">
        <v>0.4</v>
      </c>
      <c r="C237" s="115">
        <v>3</v>
      </c>
      <c r="D237" s="108"/>
      <c r="E237" s="111"/>
    </row>
  </sheetData>
  <mergeCells count="3">
    <mergeCell ref="B38:E38"/>
    <mergeCell ref="B39:C39"/>
    <mergeCell ref="D39:E39"/>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9" sqref="H3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RowHeight="15" x14ac:dyDescent="0.25"/>
  <sheetData>
    <row r="1" spans="1:54" x14ac:dyDescent="0.25">
      <c r="A1">
        <v>1</v>
      </c>
      <c r="B1">
        <v>41</v>
      </c>
      <c r="C1">
        <v>27</v>
      </c>
      <c r="D1">
        <v>54</v>
      </c>
      <c r="E1">
        <v>0</v>
      </c>
      <c r="F1">
        <v>0</v>
      </c>
      <c r="G1">
        <v>0</v>
      </c>
    </row>
    <row r="2" spans="1:54" x14ac:dyDescent="0.25">
      <c r="A2">
        <f>Model!$B$8</f>
        <v>26.94486599</v>
      </c>
      <c r="B2" t="e">
        <f ca="1">RiskValStatic(26.94486599)+_xll.RiskWeibull(3.0648,28.044,_xll.RiskTruncate(0,50),_xll.RiskShift(1.9548),_xll.RiskName("SW Yield-New"))</f>
        <v>#NAME?</v>
      </c>
      <c r="C2">
        <f>Model!$C$8</f>
        <v>32.003160659999999</v>
      </c>
      <c r="D2" t="e">
        <f ca="1">RiskValStatic(32.00316066)+_xll.RiskWeibull(4.62,32.9,_xll.RiskTruncate(0,50),_xll.RiskShift(1.9548),_xll.RiskName("SWSF Yield-New"))</f>
        <v>#NAME?</v>
      </c>
      <c r="E2">
        <f>Model!$D$8</f>
        <v>35.199140380000003</v>
      </c>
      <c r="F2" t="e">
        <f ca="1">RiskValStatic(35.19914038)+_xll.RiskWeibull(1.9674,34.208,_xll.RiskTruncate(0,50),_xll.RiskShift(9),_xll.RiskName("WW Yield-New"))</f>
        <v>#NAME?</v>
      </c>
      <c r="G2" s="3">
        <f>Model!$B$9</f>
        <v>53889.731980000004</v>
      </c>
      <c r="H2">
        <f>_xll.RiskOutput("SW Pro New")+Model!B8*Model!B4</f>
        <v>53889.731980000004</v>
      </c>
      <c r="I2" s="3">
        <f>Model!$C$9</f>
        <v>64006.321319999995</v>
      </c>
      <c r="J2">
        <f>_xll.RiskOutput("SWSF Pro")+(Model!C8*Model!C4)/2</f>
        <v>64006.321319999995</v>
      </c>
      <c r="K2" s="3">
        <f>Model!$D$9</f>
        <v>70398.280760000009</v>
      </c>
      <c r="L2">
        <f>_xll.RiskOutput("WW Pro")+IF(Model!D31=1,0,Model!D8*Model!D4)</f>
        <v>70398.280760000009</v>
      </c>
      <c r="M2" s="56">
        <f>Model!$B$12</f>
        <v>0</v>
      </c>
      <c r="N2">
        <f>_xll.RiskOutput("SW Ins Payments")+Model!B10*Model!B11</f>
        <v>0</v>
      </c>
      <c r="O2" s="56">
        <f>Model!$C$12</f>
        <v>0</v>
      </c>
      <c r="P2">
        <f>_xll.RiskOutput("SWSF Ins Payments")+Model!C10*Model!C11</f>
        <v>0</v>
      </c>
      <c r="Q2" s="56">
        <f>Model!$D$12</f>
        <v>0</v>
      </c>
      <c r="R2">
        <f>_xll.RiskOutput("WW Ins Payments")+Model!D10*Model!D11</f>
        <v>0</v>
      </c>
      <c r="S2" s="56">
        <f>Model!$B$13</f>
        <v>367527.97210360004</v>
      </c>
      <c r="T2">
        <f>_xll.RiskOutput("SW Gross w/o Ins")+Model!B9*Model!B11</f>
        <v>367527.97210360004</v>
      </c>
      <c r="U2" s="56">
        <f>Model!$C$13</f>
        <v>436523.11140240001</v>
      </c>
      <c r="V2">
        <f>_xll.RiskOutput("SWSF Gross w/o Ins")+Model!C9*Model!C11</f>
        <v>436523.11140240001</v>
      </c>
      <c r="W2" s="56">
        <f>Model!$D$13</f>
        <v>432245.44386640005</v>
      </c>
      <c r="X2">
        <f>_xll.RiskOutput("WW Gross w/o Ins")+Model!D9*Model!D11</f>
        <v>432245.44386640005</v>
      </c>
      <c r="Y2" s="56">
        <f>Model!$B$14</f>
        <v>367527.97210360004</v>
      </c>
      <c r="Z2" s="56">
        <f>_xll.RiskOutput("SW Gross w/Ins")+SUM(Model!B12:B13)</f>
        <v>367527.97210360004</v>
      </c>
      <c r="AA2" s="56">
        <f>Model!$C$14</f>
        <v>436523.11140240001</v>
      </c>
      <c r="AB2" s="56">
        <f>_xll.RiskOutput("SWSF w/Ins")+SUM(Model!C12:C13)</f>
        <v>436523.11140240001</v>
      </c>
      <c r="AC2" s="56">
        <f>Model!$D$14</f>
        <v>432245.44386640005</v>
      </c>
      <c r="AD2" s="56">
        <f>_xll.RiskOutput("WW w/Ins")+SUM(Model!D12:D13)</f>
        <v>432245.44386640005</v>
      </c>
      <c r="AE2">
        <f>Model!$B$20</f>
        <v>99167.972103600099</v>
      </c>
      <c r="AF2" s="56">
        <f>_xll.RiskOutput("SW Net w/o Ins")+Model!B13-Model!B17</f>
        <v>99167.972103600099</v>
      </c>
      <c r="AG2">
        <f>Model!$C$20</f>
        <v>102523.11140239995</v>
      </c>
      <c r="AH2" s="56">
        <f>_xll.RiskOutput("SWSF Net w/o Ins")+Model!C13-Model!C17</f>
        <v>102523.11140239995</v>
      </c>
      <c r="AI2">
        <f>Model!$D$20</f>
        <v>135505.44386640011</v>
      </c>
      <c r="AJ2" s="56">
        <f>_xll.RiskOutput("WW Net w/o Ins")+Model!D13-Model!D17</f>
        <v>135505.44386640011</v>
      </c>
      <c r="AK2">
        <f>Model!$B$21</f>
        <v>72327.972103600099</v>
      </c>
      <c r="AL2" s="56">
        <f>_xll.RiskOutput("SW Net w/ Ins")+Model!B14-Model!B18</f>
        <v>72327.972103600099</v>
      </c>
      <c r="AM2">
        <f>Model!$C$21</f>
        <v>75683.111402399954</v>
      </c>
      <c r="AN2" s="56">
        <f>_xll.RiskOutput("SWSF Net w/ Ins")+Model!C14-Model!C18</f>
        <v>75683.111402399954</v>
      </c>
      <c r="AO2">
        <f>Model!$D$21</f>
        <v>135505.44386640011</v>
      </c>
      <c r="AP2" s="56">
        <f>_xll.RiskOutput("WW Net w/ Ins")+Model!D14-Model!D18</f>
        <v>135505.44386640011</v>
      </c>
      <c r="AQ2">
        <f>Model!$B$22</f>
        <v>72327.972099999999</v>
      </c>
      <c r="AR2" t="e">
        <f ca="1">RiskValStatic(72327.9721)+_xll.RiskMean(Model!B21)</f>
        <v>#NAME?</v>
      </c>
      <c r="AS2">
        <f>Model!$C$22</f>
        <v>75683.111399999994</v>
      </c>
      <c r="AT2" t="e">
        <f ca="1">RiskValStatic(75683.1114)+_xll.RiskMean(Model!C21)</f>
        <v>#NAME?</v>
      </c>
      <c r="AU2">
        <f>Model!$D$22</f>
        <v>135505.44390000001</v>
      </c>
      <c r="AV2" t="e">
        <f ca="1">RiskValStatic(135505.4439)+_xll.RiskMean(Model!D21)</f>
        <v>#NAME?</v>
      </c>
      <c r="AW2">
        <f>Model!$D$31</f>
        <v>0</v>
      </c>
      <c r="AX2" t="e">
        <f ca="1">RiskValStatic(0)+_xll.RiskBinomial(1,Model!A31)</f>
        <v>#NAME?</v>
      </c>
      <c r="AY2">
        <f>'SC yld data'!$L$16</f>
        <v>26.94486599</v>
      </c>
      <c r="AZ2" t="e">
        <f ca="1">RiskValStatic(26.94486599)+_xll.RiskWeibull(3.0648,28.044,_xll.RiskTruncate(0,50),_xll.RiskShift(1.9548),_xll.RiskName("Value"))</f>
        <v>#NAME?</v>
      </c>
      <c r="BA2">
        <f>'SC yld data'!$L$17</f>
        <v>35.025955170000003</v>
      </c>
      <c r="BB2" t="e">
        <f ca="1">RiskValStatic(35.02595517)+_xll.RiskWeibull(1.9674,24.208,_xll.RiskShift(13.565),_xll.RiskName("Dataset 1"))</f>
        <v>#NAME?</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zoomScaleNormal="100" workbookViewId="0">
      <selection activeCell="D25" sqref="D25"/>
    </sheetView>
  </sheetViews>
  <sheetFormatPr defaultRowHeight="15" x14ac:dyDescent="0.25"/>
  <cols>
    <col min="1" max="1" width="25" bestFit="1" customWidth="1"/>
    <col min="2" max="2" width="27.140625" bestFit="1" customWidth="1"/>
    <col min="3" max="4" width="27.140625" customWidth="1"/>
    <col min="5" max="6" width="23.140625" customWidth="1"/>
    <col min="7" max="7" width="16.7109375" customWidth="1"/>
    <col min="8" max="8" width="27.140625" bestFit="1" customWidth="1"/>
    <col min="9" max="10" width="13.5703125" bestFit="1" customWidth="1"/>
    <col min="11" max="11" width="17.140625" customWidth="1"/>
    <col min="12" max="12" width="23.140625" customWidth="1"/>
    <col min="13" max="13" width="16.7109375" customWidth="1"/>
    <col min="14" max="15" width="12.5703125" bestFit="1" customWidth="1"/>
    <col min="16" max="33" width="11.85546875" bestFit="1" customWidth="1"/>
    <col min="34" max="34" width="12" bestFit="1" customWidth="1"/>
  </cols>
  <sheetData>
    <row r="1" spans="1:11" x14ac:dyDescent="0.25">
      <c r="A1" s="18" t="s">
        <v>47</v>
      </c>
      <c r="F1" s="36" t="s">
        <v>388</v>
      </c>
      <c r="G1" s="37"/>
      <c r="H1" s="37"/>
      <c r="I1" s="38"/>
    </row>
    <row r="2" spans="1:11" x14ac:dyDescent="0.25">
      <c r="F2" s="39" t="s">
        <v>474</v>
      </c>
      <c r="G2" s="1"/>
      <c r="H2" s="1"/>
      <c r="I2" s="40"/>
    </row>
    <row r="3" spans="1:11" x14ac:dyDescent="0.25">
      <c r="B3" t="s">
        <v>383</v>
      </c>
      <c r="C3" t="s">
        <v>385</v>
      </c>
      <c r="D3" t="s">
        <v>384</v>
      </c>
      <c r="F3" s="22" t="s">
        <v>389</v>
      </c>
      <c r="G3" s="60" t="s">
        <v>48</v>
      </c>
      <c r="H3" s="60" t="s">
        <v>49</v>
      </c>
      <c r="I3" s="62" t="s">
        <v>50</v>
      </c>
    </row>
    <row r="4" spans="1:11" x14ac:dyDescent="0.25">
      <c r="A4" t="s">
        <v>0</v>
      </c>
      <c r="B4" s="53">
        <v>2000</v>
      </c>
      <c r="C4" s="53">
        <v>4000</v>
      </c>
      <c r="D4" s="53">
        <v>2000</v>
      </c>
      <c r="F4" s="41" t="s">
        <v>87</v>
      </c>
      <c r="G4" s="25">
        <v>18.38</v>
      </c>
      <c r="H4" s="25">
        <v>19.8</v>
      </c>
      <c r="I4" s="42">
        <v>12.65</v>
      </c>
    </row>
    <row r="5" spans="1:11" ht="15.75" customHeight="1" x14ac:dyDescent="0.25">
      <c r="A5" t="s">
        <v>326</v>
      </c>
      <c r="B5" s="23">
        <f>G26</f>
        <v>35</v>
      </c>
      <c r="C5" s="23">
        <f>G27</f>
        <v>38</v>
      </c>
      <c r="D5" s="23">
        <f>G28</f>
        <v>40</v>
      </c>
      <c r="F5" s="41" t="s">
        <v>88</v>
      </c>
      <c r="G5" s="25">
        <v>25</v>
      </c>
      <c r="H5" s="25">
        <v>23.5</v>
      </c>
      <c r="I5" s="42">
        <v>22.25</v>
      </c>
    </row>
    <row r="6" spans="1:11" x14ac:dyDescent="0.25">
      <c r="A6" t="s">
        <v>327</v>
      </c>
      <c r="B6" s="54">
        <v>0.7</v>
      </c>
      <c r="C6" s="54">
        <v>0.7</v>
      </c>
      <c r="D6" s="54">
        <v>0.7</v>
      </c>
      <c r="F6" s="41" t="s">
        <v>89</v>
      </c>
      <c r="G6" s="25">
        <v>5.5</v>
      </c>
      <c r="H6" s="25">
        <v>5.5</v>
      </c>
      <c r="I6" s="42">
        <v>9</v>
      </c>
    </row>
    <row r="7" spans="1:11" x14ac:dyDescent="0.25">
      <c r="A7" t="s">
        <v>392</v>
      </c>
      <c r="B7" s="55">
        <f>B6*B5*B4</f>
        <v>49000</v>
      </c>
      <c r="C7" s="55">
        <f>C4*C5*C6/2</f>
        <v>53200</v>
      </c>
      <c r="D7" s="55">
        <f>D6*D5*D4</f>
        <v>56000</v>
      </c>
      <c r="F7" s="41" t="s">
        <v>90</v>
      </c>
      <c r="G7" s="25">
        <v>0</v>
      </c>
      <c r="H7" s="25">
        <v>0</v>
      </c>
      <c r="I7" s="42">
        <v>0</v>
      </c>
    </row>
    <row r="8" spans="1:11" x14ac:dyDescent="0.25">
      <c r="A8" t="s">
        <v>310</v>
      </c>
      <c r="B8" s="2">
        <f>26.94486599</f>
        <v>26.94486599</v>
      </c>
      <c r="C8" s="2">
        <f>32.00316066</f>
        <v>32.003160659999999</v>
      </c>
      <c r="D8" s="2">
        <f>35.19914038</f>
        <v>35.199140380000003</v>
      </c>
      <c r="F8" s="41" t="s">
        <v>91</v>
      </c>
      <c r="G8" s="25">
        <v>43.79</v>
      </c>
      <c r="H8" s="25">
        <v>53.97</v>
      </c>
      <c r="I8" s="42">
        <v>63.04</v>
      </c>
    </row>
    <row r="9" spans="1:11" x14ac:dyDescent="0.25">
      <c r="A9" t="s">
        <v>1</v>
      </c>
      <c r="B9" s="3">
        <f>B8*B4</f>
        <v>53889.731980000004</v>
      </c>
      <c r="C9" s="3">
        <f>(C8*C4)/2</f>
        <v>64006.321319999995</v>
      </c>
      <c r="D9" s="3">
        <f>IF(D31=1,0,D8*D4)</f>
        <v>70398.280760000009</v>
      </c>
      <c r="F9" s="43" t="s">
        <v>92</v>
      </c>
      <c r="G9" s="25">
        <v>13.42</v>
      </c>
      <c r="H9" s="31">
        <v>13.42</v>
      </c>
      <c r="I9" s="44">
        <f>G9*G32</f>
        <v>0</v>
      </c>
    </row>
    <row r="10" spans="1:11" x14ac:dyDescent="0.25">
      <c r="A10" t="s">
        <v>328</v>
      </c>
      <c r="B10" s="55">
        <f>IF(B7-B9&lt;0,0,B7-B9)</f>
        <v>0</v>
      </c>
      <c r="C10" s="55">
        <f>IF(C7-C9&lt;0,0,C7-C9)</f>
        <v>0</v>
      </c>
      <c r="D10" s="55">
        <f>IF(D7-D9&lt;0,0,D7-D9)</f>
        <v>0</v>
      </c>
      <c r="F10" s="41" t="s">
        <v>93</v>
      </c>
      <c r="G10" s="25">
        <v>14.93</v>
      </c>
      <c r="H10" s="25">
        <v>15.06</v>
      </c>
      <c r="I10" s="42">
        <v>14.98</v>
      </c>
      <c r="K10" s="26"/>
    </row>
    <row r="11" spans="1:11" x14ac:dyDescent="0.25">
      <c r="A11" t="s">
        <v>400</v>
      </c>
      <c r="B11" s="8">
        <f>H22</f>
        <v>6.82</v>
      </c>
      <c r="C11" s="8">
        <f>H22</f>
        <v>6.82</v>
      </c>
      <c r="D11" s="8">
        <f>H23</f>
        <v>6.14</v>
      </c>
      <c r="F11" s="41" t="s">
        <v>94</v>
      </c>
      <c r="G11" s="25">
        <v>16.010000000000002</v>
      </c>
      <c r="H11" s="25">
        <v>15.52</v>
      </c>
      <c r="I11" s="42">
        <v>15.56</v>
      </c>
    </row>
    <row r="12" spans="1:11" x14ac:dyDescent="0.25">
      <c r="A12" t="s">
        <v>329</v>
      </c>
      <c r="B12" s="57">
        <f>B10*B11</f>
        <v>0</v>
      </c>
      <c r="C12" s="57">
        <f>C10*C11</f>
        <v>0</v>
      </c>
      <c r="D12" s="57">
        <f>D10*D11</f>
        <v>0</v>
      </c>
      <c r="F12" s="41" t="s">
        <v>95</v>
      </c>
      <c r="G12" s="25">
        <v>0</v>
      </c>
      <c r="H12" s="25">
        <v>7</v>
      </c>
      <c r="I12" s="42">
        <v>0</v>
      </c>
    </row>
    <row r="13" spans="1:11" x14ac:dyDescent="0.25">
      <c r="A13" t="s">
        <v>330</v>
      </c>
      <c r="B13" s="26">
        <f>B9*B11</f>
        <v>367527.97210360004</v>
      </c>
      <c r="C13" s="26">
        <f>C9*C11</f>
        <v>436523.11140240001</v>
      </c>
      <c r="D13" s="26">
        <f>D9*D11</f>
        <v>432245.44386640005</v>
      </c>
      <c r="F13" s="41" t="s">
        <v>96</v>
      </c>
      <c r="G13" s="25">
        <v>7.5</v>
      </c>
      <c r="H13" s="25">
        <v>3.58</v>
      </c>
      <c r="I13" s="42">
        <v>7.5</v>
      </c>
      <c r="J13" s="8"/>
    </row>
    <row r="14" spans="1:11" x14ac:dyDescent="0.25">
      <c r="A14" t="s">
        <v>333</v>
      </c>
      <c r="B14" s="26">
        <f>SUM(B12:B13)</f>
        <v>367527.97210360004</v>
      </c>
      <c r="C14" s="26">
        <f>SUM(C12:C13)</f>
        <v>436523.11140240001</v>
      </c>
      <c r="D14" s="26">
        <f>SUM(D12:D13)</f>
        <v>432245.44386640005</v>
      </c>
      <c r="F14" s="41" t="s">
        <v>97</v>
      </c>
      <c r="G14" s="20">
        <v>3.07</v>
      </c>
      <c r="H14" s="20">
        <v>3.07</v>
      </c>
      <c r="I14" s="45">
        <v>3.39</v>
      </c>
    </row>
    <row r="15" spans="1:11" ht="15.75" thickBot="1" x14ac:dyDescent="0.3">
      <c r="A15" t="s">
        <v>390</v>
      </c>
      <c r="B15" s="58">
        <f>G19-G9</f>
        <v>134.17999999999998</v>
      </c>
      <c r="C15" s="58">
        <f>H19-H9</f>
        <v>167.00000000000003</v>
      </c>
      <c r="D15" s="58">
        <f>I19-I9</f>
        <v>148.36999999999998</v>
      </c>
      <c r="F15" s="41" t="s">
        <v>98</v>
      </c>
      <c r="G15" s="20">
        <v>0</v>
      </c>
      <c r="H15" s="20">
        <v>0</v>
      </c>
      <c r="I15" s="45">
        <v>0</v>
      </c>
    </row>
    <row r="16" spans="1:11" ht="16.5" thickTop="1" thickBot="1" x14ac:dyDescent="0.3">
      <c r="A16" t="s">
        <v>331</v>
      </c>
      <c r="B16" s="58">
        <f>G19</f>
        <v>147.59999999999997</v>
      </c>
      <c r="C16" s="58">
        <f>H19</f>
        <v>180.42000000000002</v>
      </c>
      <c r="D16" s="58">
        <f>I19</f>
        <v>148.36999999999998</v>
      </c>
      <c r="F16" s="41" t="s">
        <v>99</v>
      </c>
      <c r="G16" s="20">
        <v>0</v>
      </c>
      <c r="H16" s="20">
        <v>0</v>
      </c>
      <c r="I16" s="45">
        <v>0</v>
      </c>
    </row>
    <row r="17" spans="1:12" ht="15.75" thickTop="1" x14ac:dyDescent="0.25">
      <c r="A17" t="s">
        <v>391</v>
      </c>
      <c r="B17">
        <f>B15*B4</f>
        <v>268359.99999999994</v>
      </c>
      <c r="C17">
        <f>C15*C4/2</f>
        <v>334000.00000000006</v>
      </c>
      <c r="D17">
        <f>D15*D4</f>
        <v>296739.99999999994</v>
      </c>
      <c r="F17" s="41" t="s">
        <v>100</v>
      </c>
      <c r="G17" s="20">
        <v>0</v>
      </c>
      <c r="H17" s="20">
        <v>0</v>
      </c>
      <c r="I17" s="45">
        <v>0</v>
      </c>
    </row>
    <row r="18" spans="1:12" x14ac:dyDescent="0.25">
      <c r="A18" t="s">
        <v>2</v>
      </c>
      <c r="B18" s="63">
        <f>B4*B16</f>
        <v>295199.99999999994</v>
      </c>
      <c r="C18" s="63">
        <f>C4*C16/2</f>
        <v>360840.00000000006</v>
      </c>
      <c r="D18" s="63">
        <f>D4*D16</f>
        <v>296739.99999999994</v>
      </c>
      <c r="F18" s="22" t="s">
        <v>51</v>
      </c>
      <c r="G18" s="1">
        <v>0</v>
      </c>
      <c r="H18" s="16">
        <v>20</v>
      </c>
      <c r="I18" s="40">
        <v>0</v>
      </c>
    </row>
    <row r="19" spans="1:12" x14ac:dyDescent="0.25">
      <c r="A19" s="59" t="s">
        <v>332</v>
      </c>
      <c r="F19" s="22" t="s">
        <v>4</v>
      </c>
      <c r="G19" s="17">
        <f>SUM(G4:G18)</f>
        <v>147.59999999999997</v>
      </c>
      <c r="H19" s="17">
        <f>SUM(H4:H18)</f>
        <v>180.42000000000002</v>
      </c>
      <c r="I19" s="46">
        <f>SUM(I4:I18)</f>
        <v>148.36999999999998</v>
      </c>
    </row>
    <row r="20" spans="1:12" x14ac:dyDescent="0.25">
      <c r="A20" t="s">
        <v>334</v>
      </c>
      <c r="B20" s="28">
        <f>B13-B17</f>
        <v>99167.972103600099</v>
      </c>
      <c r="C20" s="28">
        <f>C13-C17</f>
        <v>102523.11140239995</v>
      </c>
      <c r="D20" s="28">
        <f>D13-D17</f>
        <v>135505.44386640011</v>
      </c>
      <c r="F20" s="21" t="s">
        <v>54</v>
      </c>
      <c r="G20" s="17"/>
      <c r="H20" s="1"/>
      <c r="I20" s="46"/>
    </row>
    <row r="21" spans="1:12" x14ac:dyDescent="0.25">
      <c r="A21" t="s">
        <v>335</v>
      </c>
      <c r="B21" s="28">
        <f>B14-B18</f>
        <v>72327.972103600099</v>
      </c>
      <c r="C21" s="28">
        <f>C14-C18</f>
        <v>75683.111402399954</v>
      </c>
      <c r="D21" s="28">
        <f>D14-D18</f>
        <v>135505.44386640011</v>
      </c>
      <c r="F21" s="47" t="s">
        <v>3</v>
      </c>
      <c r="G21" s="61" t="s">
        <v>386</v>
      </c>
      <c r="H21" s="60">
        <v>2013</v>
      </c>
      <c r="I21" s="62" t="s">
        <v>387</v>
      </c>
    </row>
    <row r="22" spans="1:12" x14ac:dyDescent="0.25">
      <c r="A22" t="s">
        <v>393</v>
      </c>
      <c r="B22" s="27">
        <f>72327.9721</f>
        <v>72327.972099999999</v>
      </c>
      <c r="C22" s="27">
        <f>75683.1114</f>
        <v>75683.111399999994</v>
      </c>
      <c r="D22" s="27">
        <f>135505.4439</f>
        <v>135505.44390000001</v>
      </c>
      <c r="F22" s="48" t="s">
        <v>397</v>
      </c>
      <c r="G22" s="24">
        <v>4.38</v>
      </c>
      <c r="H22" s="24">
        <v>6.82</v>
      </c>
      <c r="I22" s="49">
        <v>7.42</v>
      </c>
    </row>
    <row r="23" spans="1:12" x14ac:dyDescent="0.25">
      <c r="B23" s="27"/>
      <c r="F23" s="50" t="s">
        <v>398</v>
      </c>
      <c r="G23" s="32">
        <v>3.81</v>
      </c>
      <c r="H23" s="24">
        <v>6.14</v>
      </c>
      <c r="I23" s="49">
        <v>6.24</v>
      </c>
    </row>
    <row r="24" spans="1:12" x14ac:dyDescent="0.25">
      <c r="B24" s="27"/>
      <c r="F24" s="48" t="s">
        <v>54</v>
      </c>
      <c r="G24" s="17">
        <f>G23-G22</f>
        <v>-0.56999999999999984</v>
      </c>
      <c r="H24" s="17">
        <f>H23-H22</f>
        <v>-0.6800000000000006</v>
      </c>
      <c r="I24" s="46">
        <f>I23-I22</f>
        <v>-1.1799999999999997</v>
      </c>
      <c r="K24" s="17"/>
    </row>
    <row r="25" spans="1:12" x14ac:dyDescent="0.25">
      <c r="B25" s="28"/>
      <c r="E25" s="1"/>
      <c r="F25" s="47" t="s">
        <v>34</v>
      </c>
      <c r="G25" s="1" t="s">
        <v>52</v>
      </c>
      <c r="H25" s="1" t="s">
        <v>53</v>
      </c>
      <c r="I25" s="40" t="s">
        <v>309</v>
      </c>
      <c r="K25" s="1"/>
      <c r="L25" s="17"/>
    </row>
    <row r="26" spans="1:12" x14ac:dyDescent="0.25">
      <c r="B26" s="28"/>
      <c r="E26" s="1"/>
      <c r="F26" s="48" t="s">
        <v>307</v>
      </c>
      <c r="G26" s="33">
        <v>35</v>
      </c>
      <c r="H26" s="1">
        <v>6.49</v>
      </c>
      <c r="I26" s="40"/>
      <c r="K26" s="1"/>
      <c r="L26" s="1"/>
    </row>
    <row r="27" spans="1:12" x14ac:dyDescent="0.25">
      <c r="B27" s="27"/>
      <c r="E27" s="1"/>
      <c r="F27" s="48" t="s">
        <v>105</v>
      </c>
      <c r="G27" s="33">
        <v>38</v>
      </c>
      <c r="H27" s="1">
        <v>7.03</v>
      </c>
      <c r="I27" s="46">
        <f>G27/G26</f>
        <v>1.0857142857142856</v>
      </c>
      <c r="K27" s="1"/>
    </row>
    <row r="28" spans="1:12" ht="15.75" thickBot="1" x14ac:dyDescent="0.3">
      <c r="B28" s="27"/>
      <c r="E28" s="1"/>
      <c r="F28" s="48" t="s">
        <v>308</v>
      </c>
      <c r="G28" s="33">
        <v>40</v>
      </c>
      <c r="H28" s="1">
        <v>6.12</v>
      </c>
      <c r="I28" s="46">
        <f>G28/G26</f>
        <v>1.1428571428571428</v>
      </c>
      <c r="K28" s="1"/>
    </row>
    <row r="29" spans="1:12" x14ac:dyDescent="0.25">
      <c r="A29" s="15" t="s">
        <v>86</v>
      </c>
      <c r="B29" s="9"/>
      <c r="C29" s="9"/>
      <c r="D29" s="10"/>
      <c r="E29" s="30"/>
      <c r="F29" s="22"/>
      <c r="G29" s="1"/>
      <c r="H29" s="1"/>
      <c r="I29" s="40"/>
      <c r="K29" s="1"/>
    </row>
    <row r="30" spans="1:12" x14ac:dyDescent="0.25">
      <c r="A30" s="11" t="s">
        <v>306</v>
      </c>
      <c r="B30" s="1"/>
      <c r="C30" s="1"/>
      <c r="D30" s="12"/>
      <c r="E30" s="1"/>
      <c r="F30" s="47" t="s">
        <v>101</v>
      </c>
      <c r="G30" s="24">
        <f>G9</f>
        <v>13.42</v>
      </c>
      <c r="H30" s="1"/>
      <c r="I30" s="40"/>
      <c r="L30" s="1"/>
    </row>
    <row r="31" spans="1:12" ht="15.75" thickBot="1" x14ac:dyDescent="0.3">
      <c r="A31" s="19">
        <v>0.1</v>
      </c>
      <c r="B31" s="13"/>
      <c r="C31" s="13"/>
      <c r="D31" s="14">
        <f>0</f>
        <v>0</v>
      </c>
      <c r="E31" s="1"/>
      <c r="F31" s="48" t="s">
        <v>102</v>
      </c>
      <c r="G31" s="34">
        <v>1</v>
      </c>
      <c r="H31" s="1"/>
      <c r="I31" s="40"/>
      <c r="L31" s="1"/>
    </row>
    <row r="32" spans="1:12" x14ac:dyDescent="0.25">
      <c r="F32" s="48" t="s">
        <v>103</v>
      </c>
      <c r="G32" s="34">
        <v>0</v>
      </c>
      <c r="H32" s="1"/>
      <c r="I32" s="40"/>
      <c r="L32" s="1"/>
    </row>
    <row r="33" spans="2:12" ht="30" x14ac:dyDescent="0.25">
      <c r="B33" t="s">
        <v>399</v>
      </c>
      <c r="F33" s="51" t="s">
        <v>305</v>
      </c>
      <c r="G33" s="35">
        <v>0.7</v>
      </c>
      <c r="H33" s="35">
        <v>0.7</v>
      </c>
      <c r="I33" s="52">
        <v>0.7</v>
      </c>
      <c r="L33" s="1"/>
    </row>
    <row r="34" spans="2:12" x14ac:dyDescent="0.25">
      <c r="L34" s="1"/>
    </row>
    <row r="35" spans="2:12" ht="15" customHeight="1" x14ac:dyDescent="0.25">
      <c r="C35" s="71" t="b">
        <f>_xll.PTreeNodeDecision(treeCalc_2!$F$2,2)</f>
        <v>0</v>
      </c>
      <c r="D35" s="68">
        <f>_xll.PTreeNodeProbability(treeCalc_2!$F$2,2)</f>
        <v>0</v>
      </c>
    </row>
    <row r="36" spans="2:12" ht="15" customHeight="1" x14ac:dyDescent="0.25">
      <c r="C36" s="74">
        <f>B21</f>
        <v>72327.972103600099</v>
      </c>
      <c r="D36" s="77">
        <f>_xll.PTreeNodeValue(treeCalc_2!$F$2,2)</f>
        <v>72327.972103600099</v>
      </c>
    </row>
    <row r="37" spans="2:12" ht="15" customHeight="1" x14ac:dyDescent="0.25">
      <c r="B37" s="69"/>
      <c r="C37" s="70" t="s">
        <v>442</v>
      </c>
    </row>
    <row r="38" spans="2:12" ht="15" customHeight="1" x14ac:dyDescent="0.25">
      <c r="B38" s="69"/>
      <c r="C38" s="76">
        <f>_xll.PTreeNodeValue(treeCalc_2!$F$2,1)</f>
        <v>92280.899479760104</v>
      </c>
    </row>
    <row r="39" spans="2:12" ht="15" customHeight="1" x14ac:dyDescent="0.25">
      <c r="D39" s="72">
        <f>1-D43</f>
        <v>0.9</v>
      </c>
      <c r="E39" s="68">
        <f>_xll.PTreeNodeProbability(treeCalc_2!$F$2,4)</f>
        <v>0.9</v>
      </c>
    </row>
    <row r="40" spans="2:12" ht="15" customHeight="1" x14ac:dyDescent="0.25">
      <c r="D40" s="109">
        <f>D13</f>
        <v>432245.44386640005</v>
      </c>
      <c r="E40" s="77">
        <f>_xll.PTreeNodeValue(treeCalc_2!$F$2,4)</f>
        <v>135505.44386640011</v>
      </c>
    </row>
    <row r="41" spans="2:12" ht="15" customHeight="1" x14ac:dyDescent="0.25">
      <c r="C41" s="71" t="b">
        <f>_xll.PTreeNodeDecision(treeCalc_2!$F$2,3)</f>
        <v>1</v>
      </c>
      <c r="D41" s="73" t="s">
        <v>443</v>
      </c>
    </row>
    <row r="42" spans="2:12" ht="15" customHeight="1" x14ac:dyDescent="0.25">
      <c r="C42" s="109">
        <f>-D18</f>
        <v>-296739.99999999994</v>
      </c>
      <c r="D42" s="78">
        <f>_xll.PTreeNodeValue(treeCalc_2!$F$2,3)</f>
        <v>92280.899479760104</v>
      </c>
    </row>
    <row r="43" spans="2:12" ht="15" customHeight="1" x14ac:dyDescent="0.25">
      <c r="D43" s="72">
        <f>A31</f>
        <v>0.1</v>
      </c>
      <c r="E43" s="68">
        <f>_xll.PTreeNodeProbability(treeCalc_2!$F$2,5)</f>
        <v>0.1</v>
      </c>
    </row>
    <row r="44" spans="2:12" ht="15" customHeight="1" x14ac:dyDescent="0.25">
      <c r="D44" s="109">
        <v>0</v>
      </c>
      <c r="E44" s="77">
        <f>_xll.PTreeNodeValue(treeCalc_2!$F$2,5)</f>
        <v>-296739.99999999994</v>
      </c>
    </row>
    <row r="45" spans="2:12" x14ac:dyDescent="0.25">
      <c r="B45" s="65"/>
      <c r="I45" s="1"/>
      <c r="L45" s="1"/>
    </row>
    <row r="46" spans="2:12" x14ac:dyDescent="0.25">
      <c r="I46" s="1"/>
      <c r="L46" s="1"/>
    </row>
    <row r="47" spans="2:12" x14ac:dyDescent="0.25">
      <c r="I47" s="1"/>
    </row>
    <row r="48" spans="2:12" x14ac:dyDescent="0.25">
      <c r="I48" s="1"/>
    </row>
    <row r="49" spans="2:12" x14ac:dyDescent="0.25">
      <c r="I49" s="1"/>
    </row>
    <row r="50" spans="2:12" x14ac:dyDescent="0.25">
      <c r="I50" s="1"/>
    </row>
    <row r="53" spans="2:12" x14ac:dyDescent="0.25">
      <c r="L53" s="1"/>
    </row>
    <row r="54" spans="2:12" x14ac:dyDescent="0.25">
      <c r="B54" s="65"/>
      <c r="L54" s="1"/>
    </row>
    <row r="55" spans="2:12" x14ac:dyDescent="0.25">
      <c r="L55" s="1"/>
    </row>
    <row r="56" spans="2:12" x14ac:dyDescent="0.25">
      <c r="L56" s="1"/>
    </row>
    <row r="57" spans="2:12" x14ac:dyDescent="0.25">
      <c r="L57" s="1"/>
    </row>
    <row r="58" spans="2:12" x14ac:dyDescent="0.25">
      <c r="L58" s="1"/>
    </row>
    <row r="59" spans="2:12" x14ac:dyDescent="0.25">
      <c r="L59" s="1"/>
    </row>
    <row r="60" spans="2:12" x14ac:dyDescent="0.25">
      <c r="L60" s="1"/>
    </row>
    <row r="61" spans="2:12" x14ac:dyDescent="0.25">
      <c r="L61" s="1"/>
    </row>
    <row r="62" spans="2:12" x14ac:dyDescent="0.25">
      <c r="L62" s="1"/>
    </row>
    <row r="63" spans="2:12" x14ac:dyDescent="0.25">
      <c r="L63" s="1"/>
    </row>
    <row r="64" spans="2:12" x14ac:dyDescent="0.25">
      <c r="L64" s="1"/>
    </row>
  </sheetData>
  <conditionalFormatting sqref="B26 B24">
    <cfRule type="expression" dxfId="19" priority="4" stopIfTrue="1">
      <formula>RiskIsOutput</formula>
    </cfRule>
  </conditionalFormatting>
  <conditionalFormatting sqref="K10 E31">
    <cfRule type="expression" dxfId="18" priority="5" stopIfTrue="1">
      <formula>RiskIsInput</formula>
    </cfRule>
  </conditionalFormatting>
  <conditionalFormatting sqref="B27:B28">
    <cfRule type="expression" dxfId="17" priority="6" stopIfTrue="1">
      <formula>RiskIsStatistics</formula>
    </cfRule>
  </conditionalFormatting>
  <conditionalFormatting sqref="K7">
    <cfRule type="expression" dxfId="16" priority="7" stopIfTrue="1">
      <formula>RiskIsInput</formula>
    </cfRule>
  </conditionalFormatting>
  <conditionalFormatting sqref="K8">
    <cfRule type="expression" dxfId="15" priority="8" stopIfTrue="1">
      <formula>RiskIsOutput</formula>
    </cfRule>
  </conditionalFormatting>
  <conditionalFormatting sqref="K11">
    <cfRule type="expression" dxfId="14" priority="3" stopIfTrue="1">
      <formula>RiskIsOutput</formula>
    </cfRule>
  </conditionalFormatting>
  <conditionalFormatting sqref="K14">
    <cfRule type="expression" dxfId="13" priority="9" stopIfTrue="1">
      <formula>RiskIsInput</formula>
    </cfRule>
  </conditionalFormatting>
  <conditionalFormatting sqref="K17">
    <cfRule type="expression" dxfId="12" priority="10" stopIfTrue="1">
      <formula>RiskIsInput</formula>
    </cfRule>
  </conditionalFormatting>
  <conditionalFormatting sqref="L10">
    <cfRule type="expression" dxfId="11" priority="11" stopIfTrue="1">
      <formula>RiskIsInput</formula>
    </cfRule>
  </conditionalFormatting>
  <conditionalFormatting sqref="B11:D11">
    <cfRule type="expression" dxfId="10" priority="28" stopIfTrue="1">
      <formula>RiskIsInput</formula>
    </cfRule>
  </conditionalFormatting>
  <conditionalFormatting sqref="B9:D9 B12:D14 B20:D21">
    <cfRule type="expression" dxfId="3" priority="104" stopIfTrue="1">
      <formula>RiskIsOutput</formula>
    </cfRule>
  </conditionalFormatting>
  <conditionalFormatting sqref="B8:D8 D31">
    <cfRule type="expression" dxfId="2" priority="105" stopIfTrue="1">
      <formula>RiskIsInput</formula>
    </cfRule>
  </conditionalFormatting>
  <conditionalFormatting sqref="B22:D22">
    <cfRule type="expression" dxfId="0" priority="106" stopIfTrue="1">
      <formula>RiskIsStatistics</formula>
    </cfRule>
  </conditionalFormatting>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workbookViewId="0">
      <selection activeCell="B22" sqref="B22 B21 B20 B19 B18 B17 B15 B14 B13 B11"/>
    </sheetView>
  </sheetViews>
  <sheetFormatPr defaultRowHeight="15" x14ac:dyDescent="0.25"/>
  <cols>
    <col min="2" max="2" width="28.28515625" bestFit="1" customWidth="1"/>
    <col min="3" max="3" width="9.5703125" bestFit="1" customWidth="1"/>
    <col min="7" max="7" width="28.28515625" bestFit="1" customWidth="1"/>
  </cols>
  <sheetData>
    <row r="1" spans="1:14" x14ac:dyDescent="0.25">
      <c r="A1" t="s">
        <v>311</v>
      </c>
      <c r="B1" t="s">
        <v>312</v>
      </c>
      <c r="C1" t="s">
        <v>313</v>
      </c>
      <c r="D1" t="s">
        <v>314</v>
      </c>
      <c r="F1" t="s">
        <v>311</v>
      </c>
      <c r="G1" t="s">
        <v>312</v>
      </c>
      <c r="H1" t="s">
        <v>313</v>
      </c>
      <c r="I1" t="s">
        <v>314</v>
      </c>
    </row>
    <row r="2" spans="1:14" x14ac:dyDescent="0.25">
      <c r="A2">
        <v>1994</v>
      </c>
      <c r="B2" t="s">
        <v>319</v>
      </c>
      <c r="C2" t="s">
        <v>321</v>
      </c>
      <c r="D2">
        <v>30</v>
      </c>
      <c r="F2">
        <v>1994</v>
      </c>
      <c r="G2" t="s">
        <v>319</v>
      </c>
      <c r="H2" t="s">
        <v>322</v>
      </c>
      <c r="I2">
        <v>38</v>
      </c>
      <c r="L2" t="b">
        <f>EXACT(J3,J4)</f>
        <v>1</v>
      </c>
    </row>
    <row r="3" spans="1:14" x14ac:dyDescent="0.25">
      <c r="A3">
        <v>1994</v>
      </c>
      <c r="B3" t="s">
        <v>315</v>
      </c>
      <c r="C3" t="s">
        <v>321</v>
      </c>
      <c r="D3">
        <v>28.5</v>
      </c>
      <c r="F3">
        <v>1994</v>
      </c>
      <c r="G3" t="s">
        <v>315</v>
      </c>
      <c r="H3" t="s">
        <v>322</v>
      </c>
      <c r="I3">
        <v>25.6</v>
      </c>
    </row>
    <row r="4" spans="1:14" x14ac:dyDescent="0.25">
      <c r="A4">
        <v>1994</v>
      </c>
      <c r="B4" t="s">
        <v>316</v>
      </c>
      <c r="C4" t="s">
        <v>321</v>
      </c>
      <c r="D4">
        <v>26.8</v>
      </c>
      <c r="F4">
        <v>1994</v>
      </c>
      <c r="G4" t="s">
        <v>316</v>
      </c>
      <c r="H4" t="s">
        <v>322</v>
      </c>
      <c r="I4">
        <v>28.7</v>
      </c>
    </row>
    <row r="5" spans="1:14" x14ac:dyDescent="0.25">
      <c r="A5">
        <v>1994</v>
      </c>
      <c r="B5" t="s">
        <v>317</v>
      </c>
      <c r="C5" t="s">
        <v>321</v>
      </c>
      <c r="D5">
        <v>28.4</v>
      </c>
      <c r="F5">
        <v>1995</v>
      </c>
      <c r="G5" t="s">
        <v>319</v>
      </c>
      <c r="H5" t="s">
        <v>322</v>
      </c>
      <c r="I5">
        <v>30</v>
      </c>
    </row>
    <row r="6" spans="1:14" x14ac:dyDescent="0.25">
      <c r="A6">
        <v>1994</v>
      </c>
      <c r="B6" t="s">
        <v>320</v>
      </c>
      <c r="C6" t="s">
        <v>321</v>
      </c>
      <c r="D6">
        <v>21.9</v>
      </c>
      <c r="F6">
        <v>1995</v>
      </c>
      <c r="G6" t="s">
        <v>315</v>
      </c>
      <c r="H6" t="s">
        <v>322</v>
      </c>
      <c r="I6">
        <v>35</v>
      </c>
    </row>
    <row r="7" spans="1:14" x14ac:dyDescent="0.25">
      <c r="A7">
        <v>1995</v>
      </c>
      <c r="B7" t="s">
        <v>319</v>
      </c>
      <c r="C7" t="s">
        <v>321</v>
      </c>
      <c r="D7">
        <v>23.1</v>
      </c>
      <c r="F7">
        <v>1995</v>
      </c>
      <c r="G7" t="s">
        <v>316</v>
      </c>
      <c r="H7" t="s">
        <v>322</v>
      </c>
      <c r="I7">
        <v>32</v>
      </c>
    </row>
    <row r="8" spans="1:14" x14ac:dyDescent="0.25">
      <c r="A8">
        <v>1995</v>
      </c>
      <c r="B8" t="s">
        <v>315</v>
      </c>
      <c r="C8" t="s">
        <v>321</v>
      </c>
      <c r="D8">
        <v>21.7</v>
      </c>
      <c r="F8">
        <v>1995</v>
      </c>
      <c r="G8" t="s">
        <v>317</v>
      </c>
      <c r="H8" t="s">
        <v>322</v>
      </c>
      <c r="I8">
        <v>30</v>
      </c>
    </row>
    <row r="9" spans="1:14" x14ac:dyDescent="0.25">
      <c r="A9">
        <v>1995</v>
      </c>
      <c r="B9" t="s">
        <v>316</v>
      </c>
      <c r="C9" t="s">
        <v>321</v>
      </c>
      <c r="D9">
        <v>21.2</v>
      </c>
      <c r="F9">
        <v>1995</v>
      </c>
      <c r="G9" t="s">
        <v>320</v>
      </c>
      <c r="H9" t="s">
        <v>322</v>
      </c>
      <c r="I9">
        <v>31.7</v>
      </c>
      <c r="M9" t="s">
        <v>323</v>
      </c>
      <c r="N9">
        <f>MAX(I2:I86)</f>
        <v>63.2</v>
      </c>
    </row>
    <row r="10" spans="1:14" x14ac:dyDescent="0.25">
      <c r="A10">
        <v>1995</v>
      </c>
      <c r="B10" t="s">
        <v>317</v>
      </c>
      <c r="C10" t="s">
        <v>321</v>
      </c>
      <c r="D10">
        <v>23.9</v>
      </c>
      <c r="F10">
        <v>1996</v>
      </c>
      <c r="G10" t="s">
        <v>319</v>
      </c>
      <c r="H10" t="s">
        <v>322</v>
      </c>
      <c r="I10">
        <v>26</v>
      </c>
    </row>
    <row r="11" spans="1:14" x14ac:dyDescent="0.25">
      <c r="A11">
        <v>1995</v>
      </c>
      <c r="B11" t="s">
        <v>320</v>
      </c>
      <c r="C11" t="s">
        <v>321</v>
      </c>
      <c r="D11">
        <v>17.8</v>
      </c>
      <c r="F11">
        <v>1996</v>
      </c>
      <c r="G11" t="s">
        <v>315</v>
      </c>
      <c r="H11" t="s">
        <v>322</v>
      </c>
      <c r="I11">
        <v>29.4</v>
      </c>
      <c r="N11">
        <f>MAX(D2:D99)</f>
        <v>48.1</v>
      </c>
    </row>
    <row r="12" spans="1:14" x14ac:dyDescent="0.25">
      <c r="A12">
        <v>1996</v>
      </c>
      <c r="B12" t="s">
        <v>319</v>
      </c>
      <c r="C12" t="s">
        <v>321</v>
      </c>
      <c r="D12">
        <v>27.2</v>
      </c>
      <c r="F12">
        <v>1996</v>
      </c>
      <c r="G12" t="s">
        <v>316</v>
      </c>
      <c r="H12" t="s">
        <v>322</v>
      </c>
      <c r="I12">
        <v>28.6</v>
      </c>
    </row>
    <row r="13" spans="1:14" x14ac:dyDescent="0.25">
      <c r="A13">
        <v>1996</v>
      </c>
      <c r="B13" t="s">
        <v>315</v>
      </c>
      <c r="C13" t="s">
        <v>321</v>
      </c>
      <c r="D13">
        <v>27.8</v>
      </c>
      <c r="F13">
        <v>1996</v>
      </c>
      <c r="G13" t="s">
        <v>317</v>
      </c>
      <c r="H13" t="s">
        <v>322</v>
      </c>
      <c r="I13">
        <v>25</v>
      </c>
    </row>
    <row r="14" spans="1:14" x14ac:dyDescent="0.25">
      <c r="A14">
        <v>1996</v>
      </c>
      <c r="B14" t="s">
        <v>316</v>
      </c>
      <c r="C14" t="s">
        <v>321</v>
      </c>
      <c r="D14">
        <v>21.5</v>
      </c>
      <c r="F14">
        <v>1996</v>
      </c>
      <c r="G14" t="s">
        <v>320</v>
      </c>
      <c r="H14" t="s">
        <v>322</v>
      </c>
      <c r="I14">
        <v>28</v>
      </c>
      <c r="N14">
        <f>MIN(I2:I86)</f>
        <v>14.8</v>
      </c>
    </row>
    <row r="15" spans="1:14" x14ac:dyDescent="0.25">
      <c r="A15">
        <v>1996</v>
      </c>
      <c r="B15" t="s">
        <v>317</v>
      </c>
      <c r="C15" t="s">
        <v>321</v>
      </c>
      <c r="D15">
        <v>29.6</v>
      </c>
      <c r="F15">
        <v>1997</v>
      </c>
      <c r="G15" t="s">
        <v>315</v>
      </c>
      <c r="H15" t="s">
        <v>322</v>
      </c>
      <c r="I15">
        <v>23.1</v>
      </c>
    </row>
    <row r="16" spans="1:14" x14ac:dyDescent="0.25">
      <c r="A16">
        <v>1996</v>
      </c>
      <c r="B16" t="s">
        <v>320</v>
      </c>
      <c r="C16" t="s">
        <v>321</v>
      </c>
      <c r="D16">
        <v>24</v>
      </c>
      <c r="F16">
        <v>1997</v>
      </c>
      <c r="G16" t="s">
        <v>316</v>
      </c>
      <c r="H16" t="s">
        <v>322</v>
      </c>
      <c r="I16">
        <v>21.2</v>
      </c>
      <c r="L16">
        <f>26.94486599</f>
        <v>26.94486599</v>
      </c>
    </row>
    <row r="17" spans="1:12" x14ac:dyDescent="0.25">
      <c r="A17">
        <v>1997</v>
      </c>
      <c r="B17" t="s">
        <v>319</v>
      </c>
      <c r="C17" t="s">
        <v>321</v>
      </c>
      <c r="D17">
        <v>18.7</v>
      </c>
      <c r="F17">
        <v>1997</v>
      </c>
      <c r="G17" t="s">
        <v>318</v>
      </c>
      <c r="H17" t="s">
        <v>322</v>
      </c>
      <c r="I17">
        <v>26.3</v>
      </c>
      <c r="L17">
        <f>35.02595517</f>
        <v>35.025955170000003</v>
      </c>
    </row>
    <row r="18" spans="1:12" x14ac:dyDescent="0.25">
      <c r="A18">
        <v>1997</v>
      </c>
      <c r="B18" t="s">
        <v>315</v>
      </c>
      <c r="C18" t="s">
        <v>321</v>
      </c>
      <c r="D18">
        <v>20.7</v>
      </c>
      <c r="F18">
        <v>1997</v>
      </c>
      <c r="G18" t="s">
        <v>320</v>
      </c>
      <c r="H18" t="s">
        <v>322</v>
      </c>
      <c r="I18">
        <v>18</v>
      </c>
    </row>
    <row r="19" spans="1:12" x14ac:dyDescent="0.25">
      <c r="A19">
        <v>1997</v>
      </c>
      <c r="B19" t="s">
        <v>316</v>
      </c>
      <c r="C19" t="s">
        <v>321</v>
      </c>
      <c r="D19">
        <v>20.7</v>
      </c>
      <c r="F19">
        <v>1998</v>
      </c>
      <c r="G19" t="s">
        <v>319</v>
      </c>
      <c r="H19" t="s">
        <v>322</v>
      </c>
      <c r="I19">
        <v>34.299999999999997</v>
      </c>
    </row>
    <row r="20" spans="1:12" x14ac:dyDescent="0.25">
      <c r="A20">
        <v>1997</v>
      </c>
      <c r="B20" t="s">
        <v>317</v>
      </c>
      <c r="C20" t="s">
        <v>321</v>
      </c>
      <c r="D20">
        <v>20.7</v>
      </c>
      <c r="F20">
        <v>1998</v>
      </c>
      <c r="G20" t="s">
        <v>315</v>
      </c>
      <c r="H20" t="s">
        <v>322</v>
      </c>
      <c r="I20">
        <v>29</v>
      </c>
    </row>
    <row r="21" spans="1:12" x14ac:dyDescent="0.25">
      <c r="A21">
        <v>1997</v>
      </c>
      <c r="B21" t="s">
        <v>320</v>
      </c>
      <c r="C21" t="s">
        <v>321</v>
      </c>
      <c r="D21">
        <v>19.100000000000001</v>
      </c>
      <c r="F21">
        <v>1998</v>
      </c>
      <c r="G21" t="s">
        <v>316</v>
      </c>
      <c r="H21" t="s">
        <v>322</v>
      </c>
      <c r="I21">
        <v>36.9</v>
      </c>
    </row>
    <row r="22" spans="1:12" x14ac:dyDescent="0.25">
      <c r="A22">
        <v>1998</v>
      </c>
      <c r="B22" t="s">
        <v>319</v>
      </c>
      <c r="C22" t="s">
        <v>321</v>
      </c>
      <c r="D22">
        <v>23.8</v>
      </c>
      <c r="F22">
        <v>1998</v>
      </c>
      <c r="G22" t="s">
        <v>317</v>
      </c>
      <c r="H22" t="s">
        <v>322</v>
      </c>
      <c r="I22">
        <v>35.299999999999997</v>
      </c>
    </row>
    <row r="23" spans="1:12" x14ac:dyDescent="0.25">
      <c r="A23">
        <v>1998</v>
      </c>
      <c r="B23" t="s">
        <v>315</v>
      </c>
      <c r="C23" t="s">
        <v>321</v>
      </c>
      <c r="D23">
        <v>28.9</v>
      </c>
      <c r="F23">
        <v>1998</v>
      </c>
      <c r="G23" t="s">
        <v>320</v>
      </c>
      <c r="H23" t="s">
        <v>322</v>
      </c>
      <c r="I23">
        <v>23.1</v>
      </c>
    </row>
    <row r="24" spans="1:12" x14ac:dyDescent="0.25">
      <c r="A24">
        <v>1998</v>
      </c>
      <c r="B24" t="s">
        <v>316</v>
      </c>
      <c r="C24" t="s">
        <v>321</v>
      </c>
      <c r="D24">
        <v>28.7</v>
      </c>
      <c r="F24">
        <v>1999</v>
      </c>
      <c r="G24" t="s">
        <v>315</v>
      </c>
      <c r="H24" t="s">
        <v>322</v>
      </c>
      <c r="I24">
        <v>47.8</v>
      </c>
    </row>
    <row r="25" spans="1:12" x14ac:dyDescent="0.25">
      <c r="A25">
        <v>1998</v>
      </c>
      <c r="B25" t="s">
        <v>317</v>
      </c>
      <c r="C25" t="s">
        <v>321</v>
      </c>
      <c r="D25">
        <v>29.8</v>
      </c>
      <c r="F25">
        <v>1999</v>
      </c>
      <c r="G25" t="s">
        <v>316</v>
      </c>
      <c r="H25" t="s">
        <v>322</v>
      </c>
      <c r="I25">
        <v>40.299999999999997</v>
      </c>
    </row>
    <row r="26" spans="1:12" x14ac:dyDescent="0.25">
      <c r="A26">
        <v>1998</v>
      </c>
      <c r="B26" t="s">
        <v>320</v>
      </c>
      <c r="C26" t="s">
        <v>321</v>
      </c>
      <c r="D26">
        <v>22.3</v>
      </c>
      <c r="F26">
        <v>1999</v>
      </c>
      <c r="G26" t="s">
        <v>318</v>
      </c>
      <c r="H26" t="s">
        <v>322</v>
      </c>
      <c r="I26">
        <v>37</v>
      </c>
    </row>
    <row r="27" spans="1:12" x14ac:dyDescent="0.25">
      <c r="A27">
        <v>1999</v>
      </c>
      <c r="B27" t="s">
        <v>319</v>
      </c>
      <c r="C27" t="s">
        <v>321</v>
      </c>
      <c r="D27">
        <v>20.5</v>
      </c>
      <c r="F27">
        <v>1999</v>
      </c>
      <c r="G27" t="s">
        <v>320</v>
      </c>
      <c r="H27" t="s">
        <v>322</v>
      </c>
      <c r="I27">
        <v>40.299999999999997</v>
      </c>
    </row>
    <row r="28" spans="1:12" x14ac:dyDescent="0.25">
      <c r="A28">
        <v>1999</v>
      </c>
      <c r="B28" t="s">
        <v>315</v>
      </c>
      <c r="C28" t="s">
        <v>321</v>
      </c>
      <c r="D28">
        <v>24.4</v>
      </c>
      <c r="F28">
        <v>2000</v>
      </c>
      <c r="G28" t="s">
        <v>319</v>
      </c>
      <c r="H28" t="s">
        <v>322</v>
      </c>
      <c r="I28">
        <v>40.5</v>
      </c>
    </row>
    <row r="29" spans="1:12" x14ac:dyDescent="0.25">
      <c r="A29">
        <v>1999</v>
      </c>
      <c r="B29" t="s">
        <v>316</v>
      </c>
      <c r="C29" t="s">
        <v>321</v>
      </c>
      <c r="D29">
        <v>22.9</v>
      </c>
      <c r="F29">
        <v>2000</v>
      </c>
      <c r="G29" t="s">
        <v>315</v>
      </c>
      <c r="H29" t="s">
        <v>322</v>
      </c>
      <c r="I29">
        <v>51.4</v>
      </c>
    </row>
    <row r="30" spans="1:12" x14ac:dyDescent="0.25">
      <c r="A30">
        <v>1999</v>
      </c>
      <c r="B30" t="s">
        <v>317</v>
      </c>
      <c r="C30" t="s">
        <v>321</v>
      </c>
      <c r="D30">
        <v>21</v>
      </c>
      <c r="F30">
        <v>2000</v>
      </c>
      <c r="G30" t="s">
        <v>316</v>
      </c>
      <c r="H30" t="s">
        <v>322</v>
      </c>
      <c r="I30">
        <v>38.200000000000003</v>
      </c>
    </row>
    <row r="31" spans="1:12" x14ac:dyDescent="0.25">
      <c r="A31">
        <v>1999</v>
      </c>
      <c r="B31" t="s">
        <v>320</v>
      </c>
      <c r="C31" t="s">
        <v>321</v>
      </c>
      <c r="D31">
        <v>17.5</v>
      </c>
      <c r="F31">
        <v>2000</v>
      </c>
      <c r="G31" t="s">
        <v>317</v>
      </c>
      <c r="H31" t="s">
        <v>322</v>
      </c>
      <c r="I31">
        <v>45.3</v>
      </c>
    </row>
    <row r="32" spans="1:12" x14ac:dyDescent="0.25">
      <c r="A32">
        <v>2000</v>
      </c>
      <c r="B32" t="s">
        <v>319</v>
      </c>
      <c r="C32" t="s">
        <v>321</v>
      </c>
      <c r="D32">
        <v>28.5</v>
      </c>
      <c r="F32">
        <v>2000</v>
      </c>
      <c r="G32" t="s">
        <v>320</v>
      </c>
      <c r="H32" t="s">
        <v>322</v>
      </c>
      <c r="I32">
        <v>40.299999999999997</v>
      </c>
    </row>
    <row r="33" spans="1:9" x14ac:dyDescent="0.25">
      <c r="A33">
        <v>2000</v>
      </c>
      <c r="B33" t="s">
        <v>315</v>
      </c>
      <c r="C33" t="s">
        <v>321</v>
      </c>
      <c r="D33">
        <v>30.4</v>
      </c>
      <c r="F33">
        <v>2001</v>
      </c>
      <c r="G33" t="s">
        <v>319</v>
      </c>
      <c r="H33" t="s">
        <v>322</v>
      </c>
      <c r="I33">
        <v>32.1</v>
      </c>
    </row>
    <row r="34" spans="1:9" x14ac:dyDescent="0.25">
      <c r="A34">
        <v>2000</v>
      </c>
      <c r="B34" t="s">
        <v>316</v>
      </c>
      <c r="C34" t="s">
        <v>321</v>
      </c>
      <c r="D34">
        <v>34.299999999999997</v>
      </c>
      <c r="F34">
        <v>2001</v>
      </c>
      <c r="G34" t="s">
        <v>315</v>
      </c>
      <c r="H34" t="s">
        <v>322</v>
      </c>
      <c r="I34">
        <v>47.5</v>
      </c>
    </row>
    <row r="35" spans="1:9" x14ac:dyDescent="0.25">
      <c r="A35">
        <v>2000</v>
      </c>
      <c r="B35" t="s">
        <v>317</v>
      </c>
      <c r="C35" t="s">
        <v>321</v>
      </c>
      <c r="D35">
        <v>37.1</v>
      </c>
      <c r="F35">
        <v>2001</v>
      </c>
      <c r="G35" t="s">
        <v>316</v>
      </c>
      <c r="H35" t="s">
        <v>322</v>
      </c>
      <c r="I35">
        <v>35.299999999999997</v>
      </c>
    </row>
    <row r="36" spans="1:9" x14ac:dyDescent="0.25">
      <c r="A36">
        <v>2000</v>
      </c>
      <c r="B36" t="s">
        <v>320</v>
      </c>
      <c r="C36" t="s">
        <v>321</v>
      </c>
      <c r="D36">
        <v>27.5</v>
      </c>
      <c r="F36">
        <v>2001</v>
      </c>
      <c r="G36" t="s">
        <v>317</v>
      </c>
      <c r="H36" t="s">
        <v>322</v>
      </c>
      <c r="I36">
        <v>25.6</v>
      </c>
    </row>
    <row r="37" spans="1:9" x14ac:dyDescent="0.25">
      <c r="A37">
        <v>2001</v>
      </c>
      <c r="B37" t="s">
        <v>319</v>
      </c>
      <c r="C37" t="s">
        <v>321</v>
      </c>
      <c r="D37">
        <v>33.1</v>
      </c>
      <c r="F37">
        <v>2001</v>
      </c>
      <c r="G37" t="s">
        <v>320</v>
      </c>
      <c r="H37" t="s">
        <v>322</v>
      </c>
      <c r="I37">
        <v>25.8</v>
      </c>
    </row>
    <row r="38" spans="1:9" x14ac:dyDescent="0.25">
      <c r="A38">
        <v>2001</v>
      </c>
      <c r="B38" t="s">
        <v>315</v>
      </c>
      <c r="C38" t="s">
        <v>321</v>
      </c>
      <c r="D38">
        <v>35</v>
      </c>
      <c r="F38">
        <v>2002</v>
      </c>
      <c r="G38" t="s">
        <v>319</v>
      </c>
      <c r="H38" t="s">
        <v>322</v>
      </c>
      <c r="I38">
        <v>21.7</v>
      </c>
    </row>
    <row r="39" spans="1:9" x14ac:dyDescent="0.25">
      <c r="A39">
        <v>2001</v>
      </c>
      <c r="B39" t="s">
        <v>316</v>
      </c>
      <c r="C39" t="s">
        <v>321</v>
      </c>
      <c r="D39">
        <v>32.9</v>
      </c>
      <c r="F39">
        <v>2002</v>
      </c>
      <c r="G39" t="s">
        <v>315</v>
      </c>
      <c r="H39" t="s">
        <v>322</v>
      </c>
      <c r="I39">
        <v>17.5</v>
      </c>
    </row>
    <row r="40" spans="1:9" x14ac:dyDescent="0.25">
      <c r="A40">
        <v>2001</v>
      </c>
      <c r="B40" t="s">
        <v>317</v>
      </c>
      <c r="C40" t="s">
        <v>321</v>
      </c>
      <c r="D40">
        <v>29.8</v>
      </c>
      <c r="F40">
        <v>2002</v>
      </c>
      <c r="G40" t="s">
        <v>316</v>
      </c>
      <c r="H40" t="s">
        <v>322</v>
      </c>
      <c r="I40">
        <v>18.600000000000001</v>
      </c>
    </row>
    <row r="41" spans="1:9" x14ac:dyDescent="0.25">
      <c r="A41">
        <v>2001</v>
      </c>
      <c r="B41" t="s">
        <v>320</v>
      </c>
      <c r="C41" t="s">
        <v>321</v>
      </c>
      <c r="D41">
        <v>28.6</v>
      </c>
      <c r="F41">
        <v>2002</v>
      </c>
      <c r="G41" t="s">
        <v>317</v>
      </c>
      <c r="H41" t="s">
        <v>322</v>
      </c>
      <c r="I41">
        <v>20</v>
      </c>
    </row>
    <row r="42" spans="1:9" x14ac:dyDescent="0.25">
      <c r="A42">
        <v>2002</v>
      </c>
      <c r="B42" t="s">
        <v>319</v>
      </c>
      <c r="C42" t="s">
        <v>321</v>
      </c>
      <c r="D42">
        <v>18</v>
      </c>
      <c r="F42">
        <v>2002</v>
      </c>
      <c r="G42" t="s">
        <v>320</v>
      </c>
      <c r="H42" t="s">
        <v>322</v>
      </c>
      <c r="I42">
        <v>20</v>
      </c>
    </row>
    <row r="43" spans="1:9" x14ac:dyDescent="0.25">
      <c r="A43">
        <v>2002</v>
      </c>
      <c r="B43" t="s">
        <v>315</v>
      </c>
      <c r="C43" t="s">
        <v>321</v>
      </c>
      <c r="D43">
        <v>8.5</v>
      </c>
      <c r="F43">
        <v>2003</v>
      </c>
      <c r="G43" t="s">
        <v>319</v>
      </c>
      <c r="H43" t="s">
        <v>322</v>
      </c>
      <c r="I43">
        <v>46.7</v>
      </c>
    </row>
    <row r="44" spans="1:9" x14ac:dyDescent="0.25">
      <c r="A44">
        <v>2002</v>
      </c>
      <c r="B44" t="s">
        <v>316</v>
      </c>
      <c r="C44" t="s">
        <v>321</v>
      </c>
      <c r="D44">
        <v>13.2</v>
      </c>
      <c r="F44">
        <v>2003</v>
      </c>
      <c r="G44" t="s">
        <v>315</v>
      </c>
      <c r="H44" t="s">
        <v>322</v>
      </c>
      <c r="I44">
        <v>53.2</v>
      </c>
    </row>
    <row r="45" spans="1:9" x14ac:dyDescent="0.25">
      <c r="A45">
        <v>2002</v>
      </c>
      <c r="B45" t="s">
        <v>317</v>
      </c>
      <c r="C45" t="s">
        <v>321</v>
      </c>
      <c r="D45">
        <v>16</v>
      </c>
      <c r="F45">
        <v>2003</v>
      </c>
      <c r="G45" t="s">
        <v>316</v>
      </c>
      <c r="H45" t="s">
        <v>322</v>
      </c>
      <c r="I45">
        <v>35.5</v>
      </c>
    </row>
    <row r="46" spans="1:9" x14ac:dyDescent="0.25">
      <c r="A46">
        <v>2002</v>
      </c>
      <c r="B46" t="s">
        <v>320</v>
      </c>
      <c r="C46" t="s">
        <v>321</v>
      </c>
      <c r="D46">
        <v>7</v>
      </c>
      <c r="F46">
        <v>2003</v>
      </c>
      <c r="G46" t="s">
        <v>317</v>
      </c>
      <c r="H46" t="s">
        <v>322</v>
      </c>
      <c r="I46">
        <v>35.4</v>
      </c>
    </row>
    <row r="47" spans="1:9" x14ac:dyDescent="0.25">
      <c r="A47">
        <v>2003</v>
      </c>
      <c r="B47" t="s">
        <v>319</v>
      </c>
      <c r="C47" t="s">
        <v>321</v>
      </c>
      <c r="D47">
        <v>34.9</v>
      </c>
      <c r="F47">
        <v>2003</v>
      </c>
      <c r="G47" t="s">
        <v>320</v>
      </c>
      <c r="H47" t="s">
        <v>322</v>
      </c>
      <c r="I47">
        <v>29</v>
      </c>
    </row>
    <row r="48" spans="1:9" x14ac:dyDescent="0.25">
      <c r="A48">
        <v>2003</v>
      </c>
      <c r="B48" t="s">
        <v>315</v>
      </c>
      <c r="C48" t="s">
        <v>321</v>
      </c>
      <c r="D48">
        <v>34.9</v>
      </c>
      <c r="F48">
        <v>2004</v>
      </c>
      <c r="G48" t="s">
        <v>319</v>
      </c>
      <c r="H48" t="s">
        <v>322</v>
      </c>
      <c r="I48">
        <v>58.8</v>
      </c>
    </row>
    <row r="49" spans="1:9" x14ac:dyDescent="0.25">
      <c r="A49">
        <v>2003</v>
      </c>
      <c r="B49" t="s">
        <v>316</v>
      </c>
      <c r="C49" t="s">
        <v>321</v>
      </c>
      <c r="D49">
        <v>21.8</v>
      </c>
      <c r="F49">
        <v>2004</v>
      </c>
      <c r="G49" t="s">
        <v>315</v>
      </c>
      <c r="H49" t="s">
        <v>322</v>
      </c>
      <c r="I49">
        <v>47.5</v>
      </c>
    </row>
    <row r="50" spans="1:9" x14ac:dyDescent="0.25">
      <c r="A50">
        <v>2003</v>
      </c>
      <c r="B50" t="s">
        <v>317</v>
      </c>
      <c r="C50" t="s">
        <v>321</v>
      </c>
      <c r="D50">
        <v>18.899999999999999</v>
      </c>
      <c r="F50">
        <v>2004</v>
      </c>
      <c r="G50" t="s">
        <v>316</v>
      </c>
      <c r="H50" t="s">
        <v>322</v>
      </c>
      <c r="I50">
        <v>23</v>
      </c>
    </row>
    <row r="51" spans="1:9" x14ac:dyDescent="0.25">
      <c r="A51">
        <v>2003</v>
      </c>
      <c r="B51" t="s">
        <v>320</v>
      </c>
      <c r="C51" t="s">
        <v>321</v>
      </c>
      <c r="D51">
        <v>21.7</v>
      </c>
      <c r="F51">
        <v>2004</v>
      </c>
      <c r="G51" t="s">
        <v>317</v>
      </c>
      <c r="H51" t="s">
        <v>322</v>
      </c>
      <c r="I51">
        <v>28.5</v>
      </c>
    </row>
    <row r="52" spans="1:9" x14ac:dyDescent="0.25">
      <c r="A52">
        <v>2004</v>
      </c>
      <c r="B52" t="s">
        <v>319</v>
      </c>
      <c r="C52" t="s">
        <v>321</v>
      </c>
      <c r="D52">
        <v>39.799999999999997</v>
      </c>
      <c r="F52">
        <v>2004</v>
      </c>
      <c r="G52" t="s">
        <v>320</v>
      </c>
      <c r="H52" t="s">
        <v>322</v>
      </c>
      <c r="I52">
        <v>14.8</v>
      </c>
    </row>
    <row r="53" spans="1:9" x14ac:dyDescent="0.25">
      <c r="A53">
        <v>2004</v>
      </c>
      <c r="B53" t="s">
        <v>315</v>
      </c>
      <c r="C53" t="s">
        <v>321</v>
      </c>
      <c r="D53">
        <v>36.6</v>
      </c>
      <c r="F53">
        <v>2005</v>
      </c>
      <c r="G53" t="s">
        <v>319</v>
      </c>
      <c r="H53" t="s">
        <v>322</v>
      </c>
      <c r="I53">
        <v>34.700000000000003</v>
      </c>
    </row>
    <row r="54" spans="1:9" x14ac:dyDescent="0.25">
      <c r="A54">
        <v>2004</v>
      </c>
      <c r="B54" t="s">
        <v>316</v>
      </c>
      <c r="C54" t="s">
        <v>321</v>
      </c>
      <c r="D54">
        <v>19.8</v>
      </c>
      <c r="F54">
        <v>2005</v>
      </c>
      <c r="G54" t="s">
        <v>315</v>
      </c>
      <c r="H54" t="s">
        <v>322</v>
      </c>
      <c r="I54">
        <v>36.1</v>
      </c>
    </row>
    <row r="55" spans="1:9" x14ac:dyDescent="0.25">
      <c r="A55">
        <v>2004</v>
      </c>
      <c r="B55" t="s">
        <v>317</v>
      </c>
      <c r="C55" t="s">
        <v>321</v>
      </c>
      <c r="D55">
        <v>25.5</v>
      </c>
      <c r="F55">
        <v>2005</v>
      </c>
      <c r="G55" t="s">
        <v>316</v>
      </c>
      <c r="H55" t="s">
        <v>322</v>
      </c>
      <c r="I55">
        <v>32.799999999999997</v>
      </c>
    </row>
    <row r="56" spans="1:9" x14ac:dyDescent="0.25">
      <c r="A56">
        <v>2004</v>
      </c>
      <c r="B56" t="s">
        <v>320</v>
      </c>
      <c r="C56" t="s">
        <v>321</v>
      </c>
      <c r="D56">
        <v>15.9</v>
      </c>
      <c r="F56">
        <v>2005</v>
      </c>
      <c r="G56" t="s">
        <v>317</v>
      </c>
      <c r="H56" t="s">
        <v>322</v>
      </c>
      <c r="I56">
        <v>40</v>
      </c>
    </row>
    <row r="57" spans="1:9" x14ac:dyDescent="0.25">
      <c r="A57">
        <v>2005</v>
      </c>
      <c r="B57" t="s">
        <v>319</v>
      </c>
      <c r="C57" t="s">
        <v>321</v>
      </c>
      <c r="D57">
        <v>34.1</v>
      </c>
      <c r="F57">
        <v>2005</v>
      </c>
      <c r="G57" t="s">
        <v>320</v>
      </c>
      <c r="H57" t="s">
        <v>322</v>
      </c>
      <c r="I57">
        <v>30.3</v>
      </c>
    </row>
    <row r="58" spans="1:9" x14ac:dyDescent="0.25">
      <c r="A58">
        <v>2005</v>
      </c>
      <c r="B58" t="s">
        <v>315</v>
      </c>
      <c r="C58" t="s">
        <v>321</v>
      </c>
      <c r="D58">
        <v>32.200000000000003</v>
      </c>
      <c r="F58">
        <v>2006</v>
      </c>
      <c r="G58" t="s">
        <v>319</v>
      </c>
      <c r="H58" t="s">
        <v>322</v>
      </c>
      <c r="I58">
        <v>30</v>
      </c>
    </row>
    <row r="59" spans="1:9" x14ac:dyDescent="0.25">
      <c r="A59">
        <v>2005</v>
      </c>
      <c r="B59" t="s">
        <v>316</v>
      </c>
      <c r="C59" t="s">
        <v>321</v>
      </c>
      <c r="D59">
        <v>21.3</v>
      </c>
      <c r="F59">
        <v>2006</v>
      </c>
      <c r="G59" t="s">
        <v>315</v>
      </c>
      <c r="H59" t="s">
        <v>322</v>
      </c>
      <c r="I59">
        <v>19.8</v>
      </c>
    </row>
    <row r="60" spans="1:9" x14ac:dyDescent="0.25">
      <c r="A60">
        <v>2005</v>
      </c>
      <c r="B60" t="s">
        <v>317</v>
      </c>
      <c r="C60" t="s">
        <v>321</v>
      </c>
      <c r="D60">
        <v>25.5</v>
      </c>
      <c r="F60">
        <v>2006</v>
      </c>
      <c r="G60" t="s">
        <v>316</v>
      </c>
      <c r="H60" t="s">
        <v>322</v>
      </c>
      <c r="I60">
        <v>19.600000000000001</v>
      </c>
    </row>
    <row r="61" spans="1:9" x14ac:dyDescent="0.25">
      <c r="A61">
        <v>2005</v>
      </c>
      <c r="B61" t="s">
        <v>320</v>
      </c>
      <c r="C61" t="s">
        <v>321</v>
      </c>
      <c r="D61">
        <v>18</v>
      </c>
      <c r="F61">
        <v>2006</v>
      </c>
      <c r="G61" t="s">
        <v>318</v>
      </c>
      <c r="H61" t="s">
        <v>322</v>
      </c>
      <c r="I61">
        <v>23.1</v>
      </c>
    </row>
    <row r="62" spans="1:9" x14ac:dyDescent="0.25">
      <c r="A62">
        <v>2006</v>
      </c>
      <c r="B62" t="s">
        <v>319</v>
      </c>
      <c r="C62" t="s">
        <v>321</v>
      </c>
      <c r="D62">
        <v>19.2</v>
      </c>
      <c r="F62">
        <v>2007</v>
      </c>
      <c r="G62" t="s">
        <v>319</v>
      </c>
      <c r="H62" t="s">
        <v>322</v>
      </c>
      <c r="I62">
        <v>63.2</v>
      </c>
    </row>
    <row r="63" spans="1:9" x14ac:dyDescent="0.25">
      <c r="A63">
        <v>2006</v>
      </c>
      <c r="B63" t="s">
        <v>315</v>
      </c>
      <c r="C63" t="s">
        <v>321</v>
      </c>
      <c r="D63">
        <v>13.7</v>
      </c>
      <c r="F63">
        <v>2007</v>
      </c>
      <c r="G63" t="s">
        <v>315</v>
      </c>
      <c r="H63" t="s">
        <v>322</v>
      </c>
      <c r="I63">
        <v>62.3</v>
      </c>
    </row>
    <row r="64" spans="1:9" x14ac:dyDescent="0.25">
      <c r="A64">
        <v>2006</v>
      </c>
      <c r="B64" t="s">
        <v>316</v>
      </c>
      <c r="C64" t="s">
        <v>321</v>
      </c>
      <c r="D64">
        <v>8.1</v>
      </c>
      <c r="F64">
        <v>2007</v>
      </c>
      <c r="G64" t="s">
        <v>316</v>
      </c>
      <c r="H64" t="s">
        <v>322</v>
      </c>
      <c r="I64">
        <v>45.9</v>
      </c>
    </row>
    <row r="65" spans="1:9" x14ac:dyDescent="0.25">
      <c r="A65">
        <v>2006</v>
      </c>
      <c r="B65" t="s">
        <v>317</v>
      </c>
      <c r="C65" t="s">
        <v>321</v>
      </c>
      <c r="D65">
        <v>12</v>
      </c>
      <c r="F65">
        <v>2007</v>
      </c>
      <c r="G65" t="s">
        <v>317</v>
      </c>
      <c r="H65" t="s">
        <v>322</v>
      </c>
      <c r="I65">
        <v>41.3</v>
      </c>
    </row>
    <row r="66" spans="1:9" x14ac:dyDescent="0.25">
      <c r="A66">
        <v>2006</v>
      </c>
      <c r="B66" t="s">
        <v>320</v>
      </c>
      <c r="C66" t="s">
        <v>321</v>
      </c>
      <c r="D66">
        <v>10.9</v>
      </c>
      <c r="F66">
        <v>2007</v>
      </c>
      <c r="G66" t="s">
        <v>320</v>
      </c>
      <c r="H66" t="s">
        <v>322</v>
      </c>
      <c r="I66">
        <v>31.3</v>
      </c>
    </row>
    <row r="67" spans="1:9" x14ac:dyDescent="0.25">
      <c r="A67">
        <v>2007</v>
      </c>
      <c r="B67" t="s">
        <v>319</v>
      </c>
      <c r="C67" t="s">
        <v>321</v>
      </c>
      <c r="D67">
        <v>30.3</v>
      </c>
      <c r="F67">
        <v>2008</v>
      </c>
      <c r="G67" t="s">
        <v>315</v>
      </c>
      <c r="H67" t="s">
        <v>322</v>
      </c>
      <c r="I67">
        <v>41.5</v>
      </c>
    </row>
    <row r="68" spans="1:9" x14ac:dyDescent="0.25">
      <c r="A68">
        <v>2007</v>
      </c>
      <c r="B68" t="s">
        <v>315</v>
      </c>
      <c r="C68" t="s">
        <v>321</v>
      </c>
      <c r="D68">
        <v>37.200000000000003</v>
      </c>
      <c r="F68">
        <v>2008</v>
      </c>
      <c r="G68" t="s">
        <v>316</v>
      </c>
      <c r="H68" t="s">
        <v>322</v>
      </c>
      <c r="I68">
        <v>36</v>
      </c>
    </row>
    <row r="69" spans="1:9" x14ac:dyDescent="0.25">
      <c r="A69">
        <v>2007</v>
      </c>
      <c r="B69" t="s">
        <v>316</v>
      </c>
      <c r="C69" t="s">
        <v>321</v>
      </c>
      <c r="D69">
        <v>25.3</v>
      </c>
      <c r="F69">
        <v>2008</v>
      </c>
      <c r="G69" t="s">
        <v>317</v>
      </c>
      <c r="H69" t="s">
        <v>322</v>
      </c>
      <c r="I69">
        <v>21.5</v>
      </c>
    </row>
    <row r="70" spans="1:9" x14ac:dyDescent="0.25">
      <c r="A70">
        <v>2007</v>
      </c>
      <c r="B70" t="s">
        <v>317</v>
      </c>
      <c r="C70" t="s">
        <v>321</v>
      </c>
      <c r="D70">
        <v>27.3</v>
      </c>
      <c r="F70">
        <v>2008</v>
      </c>
      <c r="G70" t="s">
        <v>318</v>
      </c>
      <c r="H70" t="s">
        <v>322</v>
      </c>
      <c r="I70">
        <v>45.5</v>
      </c>
    </row>
    <row r="71" spans="1:9" x14ac:dyDescent="0.25">
      <c r="A71">
        <v>2007</v>
      </c>
      <c r="B71" t="s">
        <v>320</v>
      </c>
      <c r="C71" t="s">
        <v>321</v>
      </c>
      <c r="D71">
        <v>22.8</v>
      </c>
      <c r="F71">
        <v>2009</v>
      </c>
      <c r="G71" t="s">
        <v>319</v>
      </c>
      <c r="H71" t="s">
        <v>322</v>
      </c>
      <c r="I71">
        <v>50</v>
      </c>
    </row>
    <row r="72" spans="1:9" x14ac:dyDescent="0.25">
      <c r="A72">
        <v>2008</v>
      </c>
      <c r="B72" t="s">
        <v>319</v>
      </c>
      <c r="C72" t="s">
        <v>321</v>
      </c>
      <c r="D72">
        <v>33.5</v>
      </c>
      <c r="F72">
        <v>2009</v>
      </c>
      <c r="G72" t="s">
        <v>316</v>
      </c>
      <c r="H72" t="s">
        <v>322</v>
      </c>
      <c r="I72">
        <v>36</v>
      </c>
    </row>
    <row r="73" spans="1:9" x14ac:dyDescent="0.25">
      <c r="A73">
        <v>2008</v>
      </c>
      <c r="B73" t="s">
        <v>315</v>
      </c>
      <c r="C73" t="s">
        <v>321</v>
      </c>
      <c r="D73">
        <v>31</v>
      </c>
      <c r="F73">
        <v>2009</v>
      </c>
      <c r="G73" t="s">
        <v>318</v>
      </c>
      <c r="H73" t="s">
        <v>322</v>
      </c>
      <c r="I73">
        <v>40.5</v>
      </c>
    </row>
    <row r="74" spans="1:9" x14ac:dyDescent="0.25">
      <c r="A74">
        <v>2008</v>
      </c>
      <c r="B74" t="s">
        <v>316</v>
      </c>
      <c r="C74" t="s">
        <v>321</v>
      </c>
      <c r="D74">
        <v>22.5</v>
      </c>
      <c r="F74">
        <v>2010</v>
      </c>
      <c r="G74" t="s">
        <v>319</v>
      </c>
      <c r="H74" t="s">
        <v>322</v>
      </c>
      <c r="I74">
        <v>58.6</v>
      </c>
    </row>
    <row r="75" spans="1:9" x14ac:dyDescent="0.25">
      <c r="A75">
        <v>2008</v>
      </c>
      <c r="B75" t="s">
        <v>317</v>
      </c>
      <c r="C75" t="s">
        <v>321</v>
      </c>
      <c r="D75">
        <v>16.5</v>
      </c>
      <c r="F75">
        <v>2010</v>
      </c>
      <c r="G75" t="s">
        <v>315</v>
      </c>
      <c r="H75" t="s">
        <v>322</v>
      </c>
      <c r="I75">
        <v>54.8</v>
      </c>
    </row>
    <row r="76" spans="1:9" x14ac:dyDescent="0.25">
      <c r="A76">
        <v>2008</v>
      </c>
      <c r="B76" t="s">
        <v>320</v>
      </c>
      <c r="C76" t="s">
        <v>321</v>
      </c>
      <c r="D76">
        <v>26</v>
      </c>
      <c r="F76">
        <v>2010</v>
      </c>
      <c r="G76" t="s">
        <v>318</v>
      </c>
      <c r="H76" t="s">
        <v>322</v>
      </c>
      <c r="I76">
        <v>46</v>
      </c>
    </row>
    <row r="77" spans="1:9" x14ac:dyDescent="0.25">
      <c r="A77">
        <v>2009</v>
      </c>
      <c r="B77" t="s">
        <v>315</v>
      </c>
      <c r="C77" t="s">
        <v>321</v>
      </c>
      <c r="D77">
        <v>39.5</v>
      </c>
      <c r="F77">
        <v>2011</v>
      </c>
      <c r="G77" t="s">
        <v>319</v>
      </c>
      <c r="H77" t="s">
        <v>322</v>
      </c>
      <c r="I77">
        <v>45.5</v>
      </c>
    </row>
    <row r="78" spans="1:9" x14ac:dyDescent="0.25">
      <c r="A78">
        <v>2009</v>
      </c>
      <c r="B78" t="s">
        <v>316</v>
      </c>
      <c r="C78" t="s">
        <v>321</v>
      </c>
      <c r="D78">
        <v>35.5</v>
      </c>
      <c r="F78">
        <v>2011</v>
      </c>
      <c r="G78" t="s">
        <v>315</v>
      </c>
      <c r="H78" t="s">
        <v>322</v>
      </c>
      <c r="I78">
        <v>32.6</v>
      </c>
    </row>
    <row r="79" spans="1:9" x14ac:dyDescent="0.25">
      <c r="A79">
        <v>2009</v>
      </c>
      <c r="B79" t="s">
        <v>317</v>
      </c>
      <c r="C79" t="s">
        <v>321</v>
      </c>
      <c r="D79">
        <v>45.5</v>
      </c>
      <c r="F79">
        <v>2011</v>
      </c>
      <c r="G79" t="s">
        <v>316</v>
      </c>
      <c r="H79" t="s">
        <v>322</v>
      </c>
      <c r="I79">
        <v>20.8</v>
      </c>
    </row>
    <row r="80" spans="1:9" x14ac:dyDescent="0.25">
      <c r="A80">
        <v>2009</v>
      </c>
      <c r="B80" t="s">
        <v>318</v>
      </c>
      <c r="C80" t="s">
        <v>321</v>
      </c>
      <c r="D80">
        <v>37.5</v>
      </c>
      <c r="F80">
        <v>2011</v>
      </c>
      <c r="G80" t="s">
        <v>317</v>
      </c>
      <c r="H80" t="s">
        <v>322</v>
      </c>
      <c r="I80">
        <v>23.9</v>
      </c>
    </row>
    <row r="81" spans="1:9" x14ac:dyDescent="0.25">
      <c r="A81">
        <v>2010</v>
      </c>
      <c r="B81" t="s">
        <v>315</v>
      </c>
      <c r="C81" t="s">
        <v>321</v>
      </c>
      <c r="D81">
        <v>37.1</v>
      </c>
      <c r="F81">
        <v>2011</v>
      </c>
      <c r="G81" t="s">
        <v>320</v>
      </c>
      <c r="H81" t="s">
        <v>322</v>
      </c>
      <c r="I81">
        <v>22.8</v>
      </c>
    </row>
    <row r="82" spans="1:9" x14ac:dyDescent="0.25">
      <c r="A82">
        <v>2010</v>
      </c>
      <c r="B82" t="s">
        <v>316</v>
      </c>
      <c r="C82" t="s">
        <v>321</v>
      </c>
      <c r="D82">
        <v>31.1</v>
      </c>
      <c r="F82">
        <v>2012</v>
      </c>
      <c r="G82" t="s">
        <v>319</v>
      </c>
      <c r="H82" t="s">
        <v>322</v>
      </c>
      <c r="I82">
        <v>56.2</v>
      </c>
    </row>
    <row r="83" spans="1:9" x14ac:dyDescent="0.25">
      <c r="A83">
        <v>2010</v>
      </c>
      <c r="B83" t="s">
        <v>317</v>
      </c>
      <c r="C83" t="s">
        <v>321</v>
      </c>
      <c r="D83">
        <v>35.6</v>
      </c>
      <c r="F83">
        <v>2012</v>
      </c>
      <c r="G83" t="s">
        <v>315</v>
      </c>
      <c r="H83" t="s">
        <v>322</v>
      </c>
      <c r="I83">
        <v>47.8</v>
      </c>
    </row>
    <row r="84" spans="1:9" x14ac:dyDescent="0.25">
      <c r="A84">
        <v>2010</v>
      </c>
      <c r="B84" t="s">
        <v>318</v>
      </c>
      <c r="C84" t="s">
        <v>321</v>
      </c>
      <c r="D84">
        <v>34.299999999999997</v>
      </c>
      <c r="F84">
        <v>2012</v>
      </c>
      <c r="G84" t="s">
        <v>316</v>
      </c>
      <c r="H84" t="s">
        <v>322</v>
      </c>
      <c r="I84">
        <v>40.299999999999997</v>
      </c>
    </row>
    <row r="85" spans="1:9" x14ac:dyDescent="0.25">
      <c r="A85">
        <v>2011</v>
      </c>
      <c r="B85" t="s">
        <v>319</v>
      </c>
      <c r="C85" t="s">
        <v>321</v>
      </c>
      <c r="D85">
        <v>21.5</v>
      </c>
      <c r="F85">
        <v>2012</v>
      </c>
      <c r="G85" t="s">
        <v>318</v>
      </c>
      <c r="H85" t="s">
        <v>322</v>
      </c>
      <c r="I85">
        <v>49.4</v>
      </c>
    </row>
    <row r="86" spans="1:9" x14ac:dyDescent="0.25">
      <c r="A86">
        <v>2011</v>
      </c>
      <c r="B86" t="s">
        <v>315</v>
      </c>
      <c r="C86" t="s">
        <v>321</v>
      </c>
      <c r="D86">
        <v>30.1</v>
      </c>
      <c r="F86">
        <v>2014</v>
      </c>
      <c r="G86" t="s">
        <v>318</v>
      </c>
      <c r="H86" t="s">
        <v>322</v>
      </c>
      <c r="I86">
        <v>44.4</v>
      </c>
    </row>
    <row r="87" spans="1:9" x14ac:dyDescent="0.25">
      <c r="A87">
        <v>2011</v>
      </c>
      <c r="B87" t="s">
        <v>316</v>
      </c>
      <c r="C87" t="s">
        <v>321</v>
      </c>
      <c r="D87">
        <v>17.899999999999999</v>
      </c>
    </row>
    <row r="88" spans="1:9" x14ac:dyDescent="0.25">
      <c r="A88">
        <v>2011</v>
      </c>
      <c r="B88" t="s">
        <v>317</v>
      </c>
      <c r="C88" t="s">
        <v>321</v>
      </c>
      <c r="D88">
        <v>17.5</v>
      </c>
    </row>
    <row r="89" spans="1:9" x14ac:dyDescent="0.25">
      <c r="A89">
        <v>2011</v>
      </c>
      <c r="B89" t="s">
        <v>320</v>
      </c>
      <c r="C89" t="s">
        <v>321</v>
      </c>
      <c r="D89">
        <v>20.3</v>
      </c>
      <c r="I89">
        <f>AVERAGE(I2:I86)</f>
        <v>35.027058823529423</v>
      </c>
    </row>
    <row r="90" spans="1:9" x14ac:dyDescent="0.25">
      <c r="A90">
        <v>2012</v>
      </c>
      <c r="B90" t="s">
        <v>315</v>
      </c>
      <c r="C90" t="s">
        <v>321</v>
      </c>
      <c r="D90">
        <v>42.5</v>
      </c>
    </row>
    <row r="91" spans="1:9" x14ac:dyDescent="0.25">
      <c r="A91">
        <v>2012</v>
      </c>
      <c r="B91" t="s">
        <v>316</v>
      </c>
      <c r="C91" t="s">
        <v>321</v>
      </c>
      <c r="D91">
        <v>33.299999999999997</v>
      </c>
    </row>
    <row r="92" spans="1:9" x14ac:dyDescent="0.25">
      <c r="A92">
        <v>2012</v>
      </c>
      <c r="B92" t="s">
        <v>317</v>
      </c>
      <c r="C92" t="s">
        <v>321</v>
      </c>
      <c r="D92">
        <v>44.3</v>
      </c>
    </row>
    <row r="93" spans="1:9" x14ac:dyDescent="0.25">
      <c r="A93">
        <v>2012</v>
      </c>
      <c r="B93" t="s">
        <v>318</v>
      </c>
      <c r="C93" t="s">
        <v>321</v>
      </c>
      <c r="D93">
        <v>40.299999999999997</v>
      </c>
    </row>
    <row r="94" spans="1:9" x14ac:dyDescent="0.25">
      <c r="A94">
        <v>2013</v>
      </c>
      <c r="B94" t="s">
        <v>317</v>
      </c>
      <c r="C94" t="s">
        <v>321</v>
      </c>
      <c r="D94">
        <v>43.1</v>
      </c>
    </row>
    <row r="95" spans="1:9" x14ac:dyDescent="0.25">
      <c r="A95">
        <v>2013</v>
      </c>
      <c r="B95" t="s">
        <v>318</v>
      </c>
      <c r="C95" t="s">
        <v>321</v>
      </c>
      <c r="D95">
        <v>38</v>
      </c>
    </row>
    <row r="96" spans="1:9" x14ac:dyDescent="0.25">
      <c r="A96">
        <v>2014</v>
      </c>
      <c r="B96" t="s">
        <v>315</v>
      </c>
      <c r="C96" t="s">
        <v>321</v>
      </c>
      <c r="D96">
        <v>48.1</v>
      </c>
    </row>
    <row r="97" spans="1:4" x14ac:dyDescent="0.25">
      <c r="A97">
        <v>2014</v>
      </c>
      <c r="B97" t="s">
        <v>316</v>
      </c>
      <c r="C97" t="s">
        <v>321</v>
      </c>
      <c r="D97">
        <v>37.799999999999997</v>
      </c>
    </row>
    <row r="98" spans="1:4" x14ac:dyDescent="0.25">
      <c r="A98">
        <v>2014</v>
      </c>
      <c r="B98" t="s">
        <v>317</v>
      </c>
      <c r="C98" t="s">
        <v>321</v>
      </c>
      <c r="D98">
        <v>43.2</v>
      </c>
    </row>
    <row r="99" spans="1:4" x14ac:dyDescent="0.25">
      <c r="A99">
        <v>2014</v>
      </c>
      <c r="B99" t="s">
        <v>318</v>
      </c>
      <c r="C99" t="s">
        <v>321</v>
      </c>
      <c r="D99">
        <v>43.1</v>
      </c>
    </row>
    <row r="101" spans="1:4" x14ac:dyDescent="0.25">
      <c r="D101">
        <f>AVERAGE(D2:D99)</f>
        <v>27.013265306122452</v>
      </c>
    </row>
    <row r="104" spans="1:4" x14ac:dyDescent="0.25">
      <c r="D104">
        <f>AVERAGE(D68:D99,D52:D61)</f>
        <v>31.616666666666656</v>
      </c>
    </row>
  </sheetData>
  <conditionalFormatting sqref="L20">
    <cfRule type="expression" dxfId="6" priority="2" stopIfTrue="1">
      <formula>RiskIsInput</formula>
    </cfRule>
  </conditionalFormatting>
  <conditionalFormatting sqref="L16:L17">
    <cfRule type="expression" dxfId="1" priority="3" stopIfTrue="1">
      <formula>RiskIsInput</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
  <sheetViews>
    <sheetView workbookViewId="0">
      <selection activeCell="B47" sqref="B47"/>
    </sheetView>
  </sheetViews>
  <sheetFormatPr defaultRowHeight="15" x14ac:dyDescent="0.25"/>
  <cols>
    <col min="1" max="1" width="13.140625" bestFit="1" customWidth="1"/>
    <col min="2" max="2" width="16.28515625" bestFit="1" customWidth="1"/>
  </cols>
  <sheetData>
    <row r="3" spans="1:2" x14ac:dyDescent="0.25">
      <c r="A3" t="s">
        <v>394</v>
      </c>
      <c r="B3" t="s">
        <v>395</v>
      </c>
    </row>
    <row r="4" spans="1:2" x14ac:dyDescent="0.25">
      <c r="A4" s="64">
        <v>1994</v>
      </c>
      <c r="B4" s="65">
        <v>27.119999999999997</v>
      </c>
    </row>
    <row r="5" spans="1:2" x14ac:dyDescent="0.25">
      <c r="A5" s="64">
        <v>1995</v>
      </c>
      <c r="B5" s="65">
        <v>21.54</v>
      </c>
    </row>
    <row r="6" spans="1:2" x14ac:dyDescent="0.25">
      <c r="A6" s="64">
        <v>1996</v>
      </c>
      <c r="B6" s="65">
        <v>26.02</v>
      </c>
    </row>
    <row r="7" spans="1:2" x14ac:dyDescent="0.25">
      <c r="A7" s="64">
        <v>1997</v>
      </c>
      <c r="B7" s="65">
        <v>19.98</v>
      </c>
    </row>
    <row r="8" spans="1:2" x14ac:dyDescent="0.25">
      <c r="A8" s="64">
        <v>1998</v>
      </c>
      <c r="B8" s="65">
        <v>26.7</v>
      </c>
    </row>
    <row r="9" spans="1:2" x14ac:dyDescent="0.25">
      <c r="A9" s="64">
        <v>1999</v>
      </c>
      <c r="B9" s="65">
        <v>21.259999999999998</v>
      </c>
    </row>
    <row r="10" spans="1:2" x14ac:dyDescent="0.25">
      <c r="A10" s="64">
        <v>2000</v>
      </c>
      <c r="B10" s="65">
        <v>31.559999999999995</v>
      </c>
    </row>
    <row r="11" spans="1:2" x14ac:dyDescent="0.25">
      <c r="A11" s="64">
        <v>2001</v>
      </c>
      <c r="B11" s="65">
        <v>31.880000000000003</v>
      </c>
    </row>
    <row r="12" spans="1:2" x14ac:dyDescent="0.25">
      <c r="A12" s="64">
        <v>2002</v>
      </c>
      <c r="B12" s="65">
        <v>12.540000000000001</v>
      </c>
    </row>
    <row r="13" spans="1:2" x14ac:dyDescent="0.25">
      <c r="A13" s="64">
        <v>2003</v>
      </c>
      <c r="B13" s="65">
        <v>26.439999999999998</v>
      </c>
    </row>
    <row r="14" spans="1:2" x14ac:dyDescent="0.25">
      <c r="A14" s="64">
        <v>2004</v>
      </c>
      <c r="B14" s="65">
        <v>27.52</v>
      </c>
    </row>
    <row r="15" spans="1:2" x14ac:dyDescent="0.25">
      <c r="A15" s="64">
        <v>2005</v>
      </c>
      <c r="B15" s="65">
        <v>26.220000000000006</v>
      </c>
    </row>
    <row r="16" spans="1:2" x14ac:dyDescent="0.25">
      <c r="A16" s="64">
        <v>2006</v>
      </c>
      <c r="B16" s="65">
        <v>12.78</v>
      </c>
    </row>
    <row r="17" spans="1:2" x14ac:dyDescent="0.25">
      <c r="A17" s="64">
        <v>2007</v>
      </c>
      <c r="B17" s="65">
        <v>28.580000000000002</v>
      </c>
    </row>
    <row r="18" spans="1:2" x14ac:dyDescent="0.25">
      <c r="A18" s="64">
        <v>2008</v>
      </c>
      <c r="B18" s="65">
        <v>25.9</v>
      </c>
    </row>
    <row r="19" spans="1:2" x14ac:dyDescent="0.25">
      <c r="A19" s="64">
        <v>2009</v>
      </c>
      <c r="B19" s="65">
        <v>39.5</v>
      </c>
    </row>
    <row r="20" spans="1:2" x14ac:dyDescent="0.25">
      <c r="A20" s="64">
        <v>2010</v>
      </c>
      <c r="B20" s="65">
        <v>34.525000000000006</v>
      </c>
    </row>
    <row r="21" spans="1:2" x14ac:dyDescent="0.25">
      <c r="A21" s="64">
        <v>2011</v>
      </c>
      <c r="B21" s="65">
        <v>21.46</v>
      </c>
    </row>
    <row r="22" spans="1:2" x14ac:dyDescent="0.25">
      <c r="A22" s="64">
        <v>2012</v>
      </c>
      <c r="B22" s="65">
        <v>40.099999999999994</v>
      </c>
    </row>
    <row r="23" spans="1:2" x14ac:dyDescent="0.25">
      <c r="A23" s="64">
        <v>2013</v>
      </c>
      <c r="B23" s="65">
        <v>40.549999999999997</v>
      </c>
    </row>
    <row r="24" spans="1:2" x14ac:dyDescent="0.25">
      <c r="A24" s="64">
        <v>2014</v>
      </c>
      <c r="B24" s="65">
        <v>43.050000000000004</v>
      </c>
    </row>
    <row r="25" spans="1:2" x14ac:dyDescent="0.25">
      <c r="A25" s="64" t="s">
        <v>396</v>
      </c>
      <c r="B25" s="65">
        <v>27.013265306122452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4"/>
  <sheetViews>
    <sheetView workbookViewId="0">
      <selection activeCell="B22" sqref="B22 B21 B20 B19 B18 B17 B15 B14 B13 B11"/>
    </sheetView>
  </sheetViews>
  <sheetFormatPr defaultRowHeight="15" x14ac:dyDescent="0.25"/>
  <cols>
    <col min="1" max="1" width="13.140625" bestFit="1" customWidth="1"/>
    <col min="2" max="2" width="16.28515625" bestFit="1" customWidth="1"/>
  </cols>
  <sheetData>
    <row r="3" spans="1:2" x14ac:dyDescent="0.25">
      <c r="A3" t="s">
        <v>394</v>
      </c>
      <c r="B3" t="s">
        <v>395</v>
      </c>
    </row>
    <row r="4" spans="1:2" x14ac:dyDescent="0.25">
      <c r="A4" s="64">
        <v>1994</v>
      </c>
      <c r="B4" s="65">
        <v>30.766666666666666</v>
      </c>
    </row>
    <row r="5" spans="1:2" x14ac:dyDescent="0.25">
      <c r="A5" s="64">
        <v>1995</v>
      </c>
      <c r="B5" s="65">
        <v>31.74</v>
      </c>
    </row>
    <row r="6" spans="1:2" x14ac:dyDescent="0.25">
      <c r="A6" s="64">
        <v>1996</v>
      </c>
      <c r="B6" s="65">
        <v>27.4</v>
      </c>
    </row>
    <row r="7" spans="1:2" x14ac:dyDescent="0.25">
      <c r="A7" s="64">
        <v>1997</v>
      </c>
      <c r="B7" s="65">
        <v>22.15</v>
      </c>
    </row>
    <row r="8" spans="1:2" x14ac:dyDescent="0.25">
      <c r="A8" s="64">
        <v>1998</v>
      </c>
      <c r="B8" s="65">
        <v>31.72</v>
      </c>
    </row>
    <row r="9" spans="1:2" x14ac:dyDescent="0.25">
      <c r="A9" s="64">
        <v>1999</v>
      </c>
      <c r="B9" s="65">
        <v>41.349999999999994</v>
      </c>
    </row>
    <row r="10" spans="1:2" x14ac:dyDescent="0.25">
      <c r="A10" s="64">
        <v>2000</v>
      </c>
      <c r="B10" s="65">
        <v>43.140000000000008</v>
      </c>
    </row>
    <row r="11" spans="1:2" x14ac:dyDescent="0.25">
      <c r="A11" s="64">
        <v>2001</v>
      </c>
      <c r="B11" s="65">
        <v>33.260000000000005</v>
      </c>
    </row>
    <row r="12" spans="1:2" x14ac:dyDescent="0.25">
      <c r="A12" s="64">
        <v>2002</v>
      </c>
      <c r="B12" s="65">
        <v>19.560000000000002</v>
      </c>
    </row>
    <row r="13" spans="1:2" x14ac:dyDescent="0.25">
      <c r="A13" s="64">
        <v>2003</v>
      </c>
      <c r="B13" s="65">
        <v>39.96</v>
      </c>
    </row>
    <row r="14" spans="1:2" x14ac:dyDescent="0.25">
      <c r="A14" s="64">
        <v>2004</v>
      </c>
      <c r="B14" s="65">
        <v>34.520000000000003</v>
      </c>
    </row>
    <row r="15" spans="1:2" x14ac:dyDescent="0.25">
      <c r="A15" s="64">
        <v>2005</v>
      </c>
      <c r="B15" s="65">
        <v>34.780000000000008</v>
      </c>
    </row>
    <row r="16" spans="1:2" x14ac:dyDescent="0.25">
      <c r="A16" s="64">
        <v>2006</v>
      </c>
      <c r="B16" s="65">
        <v>23.125</v>
      </c>
    </row>
    <row r="17" spans="1:2" x14ac:dyDescent="0.25">
      <c r="A17" s="64">
        <v>2007</v>
      </c>
      <c r="B17" s="65">
        <v>48.8</v>
      </c>
    </row>
    <row r="18" spans="1:2" x14ac:dyDescent="0.25">
      <c r="A18" s="64">
        <v>2008</v>
      </c>
      <c r="B18" s="65">
        <v>36.125</v>
      </c>
    </row>
    <row r="19" spans="1:2" x14ac:dyDescent="0.25">
      <c r="A19" s="64">
        <v>2009</v>
      </c>
      <c r="B19" s="65">
        <v>42.166666666666664</v>
      </c>
    </row>
    <row r="20" spans="1:2" x14ac:dyDescent="0.25">
      <c r="A20" s="64">
        <v>2010</v>
      </c>
      <c r="B20" s="65">
        <v>53.133333333333333</v>
      </c>
    </row>
    <row r="21" spans="1:2" x14ac:dyDescent="0.25">
      <c r="A21" s="64">
        <v>2011</v>
      </c>
      <c r="B21" s="65">
        <v>29.119999999999997</v>
      </c>
    </row>
    <row r="22" spans="1:2" x14ac:dyDescent="0.25">
      <c r="A22" s="64">
        <v>2012</v>
      </c>
      <c r="B22" s="65">
        <v>48.425000000000004</v>
      </c>
    </row>
    <row r="23" spans="1:2" x14ac:dyDescent="0.25">
      <c r="A23" s="64">
        <v>2014</v>
      </c>
      <c r="B23" s="65">
        <v>44.4</v>
      </c>
    </row>
    <row r="24" spans="1:2" x14ac:dyDescent="0.25">
      <c r="A24" s="64" t="s">
        <v>396</v>
      </c>
      <c r="B24" s="65">
        <v>35.027058823529423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C14" sqref="C14"/>
    </sheetView>
  </sheetViews>
  <sheetFormatPr defaultRowHeight="15" x14ac:dyDescent="0.25"/>
  <cols>
    <col min="2" max="2" width="9.28515625" bestFit="1" customWidth="1"/>
    <col min="3" max="3" width="10.140625" bestFit="1" customWidth="1"/>
  </cols>
  <sheetData>
    <row r="1" spans="1:5" x14ac:dyDescent="0.25">
      <c r="A1" t="s">
        <v>311</v>
      </c>
      <c r="B1" t="s">
        <v>324</v>
      </c>
      <c r="C1" t="s">
        <v>325</v>
      </c>
    </row>
    <row r="2" spans="1:5" x14ac:dyDescent="0.25">
      <c r="A2">
        <v>2004</v>
      </c>
      <c r="B2" s="29">
        <v>31</v>
      </c>
      <c r="C2" s="29">
        <v>38</v>
      </c>
      <c r="E2" s="29"/>
    </row>
    <row r="3" spans="1:5" x14ac:dyDescent="0.25">
      <c r="A3">
        <v>2005</v>
      </c>
      <c r="B3" s="29">
        <v>26</v>
      </c>
      <c r="C3" s="29">
        <v>39</v>
      </c>
      <c r="E3" s="29"/>
    </row>
    <row r="4" spans="1:5" x14ac:dyDescent="0.25">
      <c r="A4">
        <v>2006</v>
      </c>
      <c r="B4" s="29">
        <v>29</v>
      </c>
      <c r="C4" s="29">
        <v>44</v>
      </c>
      <c r="E4" s="29"/>
    </row>
    <row r="5" spans="1:5" x14ac:dyDescent="0.25">
      <c r="A5">
        <v>2007</v>
      </c>
      <c r="B5" s="29">
        <v>30</v>
      </c>
      <c r="C5" s="29">
        <v>46</v>
      </c>
      <c r="E5" s="29"/>
    </row>
    <row r="6" spans="1:5" x14ac:dyDescent="0.25">
      <c r="A6">
        <v>2008</v>
      </c>
      <c r="B6" s="29">
        <v>30</v>
      </c>
      <c r="C6" s="29">
        <v>44</v>
      </c>
      <c r="E6" s="29"/>
    </row>
    <row r="7" spans="1:5" x14ac:dyDescent="0.25">
      <c r="A7">
        <v>2009</v>
      </c>
      <c r="B7" s="29">
        <v>30</v>
      </c>
      <c r="C7" s="29">
        <v>44</v>
      </c>
      <c r="E7" s="29"/>
    </row>
    <row r="8" spans="1:5" x14ac:dyDescent="0.25">
      <c r="A8">
        <v>2010</v>
      </c>
      <c r="B8" s="29">
        <v>31</v>
      </c>
      <c r="C8" s="29">
        <v>43</v>
      </c>
      <c r="E8" s="29"/>
    </row>
    <row r="9" spans="1:5" x14ac:dyDescent="0.25">
      <c r="A9">
        <v>2011</v>
      </c>
      <c r="B9" s="29">
        <v>35</v>
      </c>
      <c r="C9" s="29">
        <v>46</v>
      </c>
      <c r="E9" s="29"/>
    </row>
    <row r="10" spans="1:5" x14ac:dyDescent="0.25">
      <c r="A10">
        <v>2012</v>
      </c>
      <c r="B10" s="29">
        <v>35</v>
      </c>
      <c r="C10" s="29">
        <v>46</v>
      </c>
      <c r="E10" s="29"/>
    </row>
    <row r="11" spans="1:5" x14ac:dyDescent="0.25">
      <c r="A11">
        <v>2013</v>
      </c>
      <c r="B11" s="29">
        <v>34</v>
      </c>
      <c r="C11" s="29">
        <v>45</v>
      </c>
      <c r="E11" s="29"/>
    </row>
    <row r="12" spans="1:5" x14ac:dyDescent="0.25">
      <c r="A12">
        <v>2014</v>
      </c>
      <c r="B12" s="29">
        <v>35</v>
      </c>
      <c r="C12" s="29">
        <v>46</v>
      </c>
      <c r="E12" s="29"/>
    </row>
    <row r="13" spans="1:5" x14ac:dyDescent="0.25">
      <c r="A13">
        <v>2015</v>
      </c>
      <c r="B13" s="29">
        <v>38</v>
      </c>
      <c r="C13" s="29">
        <v>46</v>
      </c>
      <c r="E13" s="29"/>
    </row>
    <row r="14" spans="1:5" x14ac:dyDescent="0.25">
      <c r="B14" s="29">
        <f>AVERAGE(B2:B13)</f>
        <v>32</v>
      </c>
      <c r="C14" s="29">
        <f>AVERAGE(C2:C13)</f>
        <v>43.916666666666664</v>
      </c>
      <c r="E14" s="29"/>
    </row>
    <row r="15" spans="1:5" x14ac:dyDescent="0.25">
      <c r="B15" s="29"/>
      <c r="C15" s="29"/>
      <c r="E15" s="29"/>
    </row>
    <row r="16" spans="1:5" x14ac:dyDescent="0.25">
      <c r="B16" s="29"/>
      <c r="C16" s="29"/>
      <c r="E16" s="29"/>
    </row>
    <row r="17" spans="2:5" x14ac:dyDescent="0.25">
      <c r="B17" s="29"/>
      <c r="C17" s="29"/>
      <c r="E17" s="29"/>
    </row>
    <row r="18" spans="2:5" x14ac:dyDescent="0.25">
      <c r="B18" s="29"/>
      <c r="C18" s="29"/>
      <c r="E18" s="29"/>
    </row>
    <row r="19" spans="2:5" x14ac:dyDescent="0.25">
      <c r="B19" s="29"/>
      <c r="C19" s="29"/>
      <c r="E19" s="29"/>
    </row>
    <row r="20" spans="2:5" x14ac:dyDescent="0.25">
      <c r="B20" s="29"/>
      <c r="C20" s="29"/>
      <c r="E20" s="29"/>
    </row>
    <row r="21" spans="2:5" x14ac:dyDescent="0.25">
      <c r="B21" s="29"/>
      <c r="C21" s="29"/>
      <c r="E21" s="29"/>
    </row>
    <row r="22" spans="2:5" x14ac:dyDescent="0.25">
      <c r="B22" s="29"/>
      <c r="C22" s="29"/>
      <c r="E22" s="29"/>
    </row>
    <row r="23" spans="2:5" x14ac:dyDescent="0.25">
      <c r="B23" s="29"/>
      <c r="C23" s="29"/>
      <c r="E23" s="29"/>
    </row>
    <row r="24" spans="2:5" x14ac:dyDescent="0.25">
      <c r="B24" s="29"/>
      <c r="C24" s="29"/>
      <c r="E24" s="29"/>
    </row>
    <row r="25" spans="2:5" x14ac:dyDescent="0.25">
      <c r="B25" s="29"/>
      <c r="C25" s="29"/>
      <c r="E25" s="29"/>
    </row>
    <row r="26" spans="2:5" x14ac:dyDescent="0.25">
      <c r="B26" s="29"/>
      <c r="C26" s="29"/>
      <c r="E26" s="29"/>
    </row>
    <row r="27" spans="2:5" x14ac:dyDescent="0.25">
      <c r="B27" s="29"/>
      <c r="C27" s="29"/>
      <c r="E27" s="29"/>
    </row>
    <row r="28" spans="2:5" x14ac:dyDescent="0.25">
      <c r="B28" s="29"/>
      <c r="C28" s="29"/>
      <c r="E28" s="29"/>
    </row>
    <row r="29" spans="2:5" x14ac:dyDescent="0.25">
      <c r="B29" s="29"/>
      <c r="C29" s="29"/>
      <c r="E29" s="29"/>
    </row>
    <row r="30" spans="2:5" x14ac:dyDescent="0.25">
      <c r="B30" s="29"/>
      <c r="C30" s="29"/>
      <c r="E30" s="29"/>
    </row>
    <row r="31" spans="2:5" x14ac:dyDescent="0.25">
      <c r="B31" s="29"/>
      <c r="C31" s="29"/>
      <c r="E31" s="29"/>
    </row>
    <row r="32" spans="2:5" x14ac:dyDescent="0.25">
      <c r="B32" s="29"/>
      <c r="C32" s="29"/>
      <c r="E32" s="29"/>
    </row>
    <row r="33" spans="2:5" x14ac:dyDescent="0.25">
      <c r="B33" s="29"/>
      <c r="C33" s="29"/>
      <c r="E33" s="29"/>
    </row>
    <row r="34" spans="2:5" x14ac:dyDescent="0.25">
      <c r="B34" s="29"/>
      <c r="C34" s="29"/>
      <c r="E34" s="29"/>
    </row>
    <row r="35" spans="2:5" x14ac:dyDescent="0.25">
      <c r="B35" s="29"/>
      <c r="C35" s="29"/>
      <c r="E35" s="29"/>
    </row>
    <row r="36" spans="2:5" x14ac:dyDescent="0.25">
      <c r="B36" s="29"/>
      <c r="C36" s="29"/>
      <c r="E36" s="29"/>
    </row>
    <row r="37" spans="2:5" x14ac:dyDescent="0.25">
      <c r="B37" s="29"/>
      <c r="C37" s="29"/>
      <c r="E37" s="29"/>
    </row>
    <row r="38" spans="2:5" x14ac:dyDescent="0.25">
      <c r="B38" s="29"/>
      <c r="C38" s="29"/>
      <c r="E38" s="29"/>
    </row>
    <row r="39" spans="2:5" x14ac:dyDescent="0.25">
      <c r="B39" s="29"/>
      <c r="C39" s="29"/>
      <c r="E39" s="29"/>
    </row>
  </sheetData>
  <sortState ref="A1:C38">
    <sortCondition ref="A1:A38"/>
  </sortState>
  <conditionalFormatting sqref="J14">
    <cfRule type="expression" dxfId="4" priority="1" stopIfTrue="1">
      <formula>RiskIsInput</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1"/>
  <sheetViews>
    <sheetView workbookViewId="0"/>
  </sheetViews>
  <sheetFormatPr defaultRowHeight="15" x14ac:dyDescent="0.25"/>
  <sheetData>
    <row r="11" spans="7:7" x14ac:dyDescent="0.25">
      <c r="G1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senseInfo</vt:lpstr>
      <vt:lpstr>Description</vt:lpstr>
      <vt:lpstr>RiskSwappedFuncs</vt:lpstr>
      <vt:lpstr>Model</vt:lpstr>
      <vt:lpstr>SC yld data</vt:lpstr>
      <vt:lpstr>yld pivot 13</vt:lpstr>
      <vt:lpstr>yld pivot no 13</vt:lpstr>
      <vt:lpstr>avg yld</vt:lpstr>
      <vt:lpstr>_PalUtilTempWorksheet</vt:lpstr>
      <vt:lpstr>treeCalc_2</vt:lpstr>
      <vt:lpstr>Sensitivity A31, G28 (3)</vt:lpstr>
      <vt:lpstr>Dominance A31, G28 (3)</vt:lpstr>
      <vt:lpstr>Sensitivity A31, G32 (4)</vt:lpstr>
      <vt:lpstr>Dominance A31, G32 (4)</vt:lpstr>
      <vt:lpstr>Sensitivity A31, G32 (2)</vt:lpstr>
      <vt:lpstr>Strategy Region A31, G32 (3)</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wtravis</dc:creator>
  <cp:lastModifiedBy>wtravis</cp:lastModifiedBy>
  <dcterms:created xsi:type="dcterms:W3CDTF">2014-04-28T05:26:32Z</dcterms:created>
  <dcterms:modified xsi:type="dcterms:W3CDTF">2015-06-14T05:15:08Z</dcterms:modified>
</cp:coreProperties>
</file>